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7545" windowHeight="4785" tabRatio="809" firstSheet="1" activeTab="2"/>
  </bookViews>
  <sheets>
    <sheet name="Sigma-Regel" sheetId="1" r:id="rId1"/>
    <sheet name="90-95-99%-Regel" sheetId="2" r:id="rId2"/>
    <sheet name="2-seitig p=p0  &amp; Alternativtest" sheetId="3" r:id="rId3"/>
    <sheet name="links  p&gt;=p0 &amp; Alternativtest" sheetId="4" r:id="rId4"/>
    <sheet name="rechts  p&lt;=p0 &amp; Alternativtest" sheetId="5" r:id="rId5"/>
  </sheets>
  <definedNames/>
  <calcPr fullCalcOnLoad="1"/>
</workbook>
</file>

<file path=xl/sharedStrings.xml><?xml version="1.0" encoding="utf-8"?>
<sst xmlns="http://schemas.openxmlformats.org/spreadsheetml/2006/main" count="319" uniqueCount="96">
  <si>
    <t>Länge der Bernoullikette</t>
  </si>
  <si>
    <t>Trefferwahrscheinlichkeit</t>
  </si>
  <si>
    <t>k</t>
  </si>
  <si>
    <t>Binomialverteilungen</t>
  </si>
  <si>
    <t>0 &lt;= p &lt;= 1</t>
  </si>
  <si>
    <t>0 &lt;= n &lt;= 100</t>
  </si>
  <si>
    <t xml:space="preserve">n = </t>
  </si>
  <si>
    <t xml:space="preserve">p = </t>
  </si>
  <si>
    <r>
      <t>=B</t>
    </r>
    <r>
      <rPr>
        <b/>
        <vertAlign val="subscript"/>
        <sz val="10"/>
        <rFont val="Arial"/>
        <family val="2"/>
      </rPr>
      <t>n;p</t>
    </r>
    <r>
      <rPr>
        <b/>
        <sz val="10"/>
        <rFont val="Arial"/>
        <family val="2"/>
      </rPr>
      <t>(k)</t>
    </r>
  </si>
  <si>
    <t>P(X~μ)</t>
  </si>
  <si>
    <t>Erwartungswert</t>
  </si>
  <si>
    <t xml:space="preserve">E(X) = μ = </t>
  </si>
  <si>
    <t>n * p =</t>
  </si>
  <si>
    <t>Varianz</t>
  </si>
  <si>
    <t>Standardabweichung</t>
  </si>
  <si>
    <t xml:space="preserve">σ = </t>
  </si>
  <si>
    <t>P(X=k)</t>
  </si>
  <si>
    <r>
      <t>V(X) = σ</t>
    </r>
    <r>
      <rPr>
        <b/>
        <vertAlign val="super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= </t>
    </r>
  </si>
  <si>
    <t>Erw.-wert</t>
  </si>
  <si>
    <r>
      <t>=B</t>
    </r>
    <r>
      <rPr>
        <b/>
        <vertAlign val="subscript"/>
        <sz val="10"/>
        <rFont val="Arial"/>
        <family val="2"/>
      </rPr>
      <t>n;p</t>
    </r>
    <r>
      <rPr>
        <b/>
        <sz val="10"/>
        <rFont val="Arial"/>
        <family val="2"/>
      </rPr>
      <t>(~μ)</t>
    </r>
  </si>
  <si>
    <t>Treffer</t>
  </si>
  <si>
    <t>0&lt;=k&lt;=n</t>
  </si>
  <si>
    <t>σ-Umgbg</t>
  </si>
  <si>
    <t>2σ-Umgbg</t>
  </si>
  <si>
    <t xml:space="preserve">3σ-Umgbg </t>
  </si>
  <si>
    <r>
      <t>Σ</t>
    </r>
    <r>
      <rPr>
        <sz val="10"/>
        <rFont val="Arial"/>
        <family val="2"/>
      </rPr>
      <t xml:space="preserve"> P(X=k) in</t>
    </r>
  </si>
  <si>
    <t>[μ-σ;μ+σ]</t>
  </si>
  <si>
    <t>[μ-2σ;μ+2σ]</t>
  </si>
  <si>
    <t>[μ-3σ;μ+3σ]</t>
  </si>
  <si>
    <t>Rest</t>
  </si>
  <si>
    <t>n*p*(1-p) =</t>
  </si>
  <si>
    <t>Bitte beide Schieberegler</t>
  </si>
  <si>
    <t xml:space="preserve">     passend einstellen</t>
  </si>
  <si>
    <t>1,64σ-Umg</t>
  </si>
  <si>
    <t>1,96σ-Umg</t>
  </si>
  <si>
    <t>2,58σ-Umg</t>
  </si>
  <si>
    <t>[μ-1,64σ;μ+1,64σ]</t>
  </si>
  <si>
    <t>[μ-1,96σ;μ+1,96σ]</t>
  </si>
  <si>
    <t>[μ-2,58σ;μ+2,58σ]</t>
  </si>
  <si>
    <t>]</t>
  </si>
  <si>
    <t>=  [</t>
  </si>
  <si>
    <t>also [</t>
  </si>
  <si>
    <t>= Fehler 1. Art</t>
  </si>
  <si>
    <t xml:space="preserve"> a =  </t>
  </si>
  <si>
    <t>Vertrauensintervalle für die</t>
  </si>
  <si>
    <t>bei Trefferzahlen innerhalb des Vertrauensintervalls</t>
  </si>
  <si>
    <t>wird die Hypothese nicht abgelehnt</t>
  </si>
  <si>
    <t xml:space="preserve">b =  </t>
  </si>
  <si>
    <r>
      <t>Hypothese H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:   p = </t>
    </r>
  </si>
  <si>
    <r>
      <t xml:space="preserve">Signifikanzniveau  </t>
    </r>
    <r>
      <rPr>
        <b/>
        <sz val="10"/>
        <rFont val="Symbol"/>
        <family val="1"/>
      </rPr>
      <t>a</t>
    </r>
  </si>
  <si>
    <t>= links</t>
  </si>
  <si>
    <t>=rechts</t>
  </si>
  <si>
    <t>=</t>
  </si>
  <si>
    <t>bzw.      =</t>
  </si>
  <si>
    <t>bzw.   =</t>
  </si>
  <si>
    <r>
      <t>H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ist </t>
    </r>
    <r>
      <rPr>
        <b/>
        <sz val="8"/>
        <rFont val="Arial"/>
        <family val="2"/>
      </rPr>
      <t>richtig</t>
    </r>
    <r>
      <rPr>
        <sz val="8"/>
        <rFont val="Arial"/>
        <family val="2"/>
      </rPr>
      <t xml:space="preserve">, wird aber </t>
    </r>
    <r>
      <rPr>
        <b/>
        <sz val="8"/>
        <rFont val="Arial"/>
        <family val="2"/>
      </rPr>
      <t>abgelehnt</t>
    </r>
  </si>
  <si>
    <r>
      <t xml:space="preserve">mit der Irrtumswahrscheinlichkeit </t>
    </r>
    <r>
      <rPr>
        <b/>
        <sz val="8"/>
        <rFont val="Symbol"/>
        <family val="1"/>
      </rPr>
      <t>a</t>
    </r>
  </si>
  <si>
    <r>
      <t>p = 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</si>
  <si>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t>2-seitiger Test mit Binomialverteilungen</t>
  </si>
  <si>
    <t>linksseitiger Test m.Binomialverteilungen</t>
  </si>
  <si>
    <t>[ μ-1,28σ ; n ]</t>
  </si>
  <si>
    <t>[ μ-2,33σ ; n ]</t>
  </si>
  <si>
    <t>[ μ-1,64σ ; n ]</t>
  </si>
  <si>
    <r>
      <t xml:space="preserve">ab </t>
    </r>
    <r>
      <rPr>
        <sz val="10"/>
        <rFont val="Symbol"/>
        <family val="1"/>
      </rPr>
      <t>m</t>
    </r>
    <r>
      <rPr>
        <sz val="10"/>
        <rFont val="Arial"/>
        <family val="2"/>
      </rPr>
      <t>-1,28σ</t>
    </r>
  </si>
  <si>
    <r>
      <t xml:space="preserve">ab </t>
    </r>
    <r>
      <rPr>
        <sz val="10"/>
        <rFont val="Symbol"/>
        <family val="1"/>
      </rPr>
      <t>m</t>
    </r>
    <r>
      <rPr>
        <sz val="10"/>
        <rFont val="Arial"/>
        <family val="2"/>
      </rPr>
      <t>-1,64σ</t>
    </r>
  </si>
  <si>
    <r>
      <t xml:space="preserve">ab </t>
    </r>
    <r>
      <rPr>
        <sz val="10"/>
        <rFont val="Symbol"/>
        <family val="1"/>
      </rPr>
      <t>m</t>
    </r>
    <r>
      <rPr>
        <sz val="10"/>
        <rFont val="Arial"/>
        <family val="2"/>
      </rPr>
      <t>-2,33σ</t>
    </r>
  </si>
  <si>
    <t>rechtssseitig.Test m.Binomialverteilungen</t>
  </si>
  <si>
    <r>
      <t xml:space="preserve">bis </t>
    </r>
    <r>
      <rPr>
        <sz val="10"/>
        <rFont val="Symbol"/>
        <family val="1"/>
      </rPr>
      <t>m+</t>
    </r>
    <r>
      <rPr>
        <sz val="10"/>
        <rFont val="Arial"/>
        <family val="2"/>
      </rPr>
      <t>1,28σ</t>
    </r>
  </si>
  <si>
    <r>
      <t xml:space="preserve">bis </t>
    </r>
    <r>
      <rPr>
        <sz val="10"/>
        <rFont val="Symbol"/>
        <family val="1"/>
      </rPr>
      <t>m+</t>
    </r>
    <r>
      <rPr>
        <sz val="10"/>
        <rFont val="Arial"/>
        <family val="2"/>
      </rPr>
      <t>1,64σ</t>
    </r>
  </si>
  <si>
    <r>
      <t xml:space="preserve">bis </t>
    </r>
    <r>
      <rPr>
        <sz val="10"/>
        <rFont val="Symbol"/>
        <family val="1"/>
      </rPr>
      <t>m+</t>
    </r>
    <r>
      <rPr>
        <sz val="10"/>
        <rFont val="Arial"/>
        <family val="2"/>
      </rPr>
      <t>2,33σ</t>
    </r>
  </si>
  <si>
    <t>[ 0 ; μ+1,28σ ]</t>
  </si>
  <si>
    <t>[ 0 ; μ+1,64σ ]</t>
  </si>
  <si>
    <t>[ 0 ; μ+2,33σ ]</t>
  </si>
  <si>
    <t>Gegenhypothese:</t>
  </si>
  <si>
    <r>
      <t>p &gt;= 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</si>
  <si>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t>Nullhypothese:  Trefferwahrsch.</t>
  </si>
  <si>
    <r>
      <t>p &lt;= 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 </t>
    </r>
  </si>
  <si>
    <r>
      <t xml:space="preserve"> B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(links)+ ..... + B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(rechts)  =  F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(rechts) -- F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(links-1)</t>
    </r>
  </si>
  <si>
    <r>
      <t>( H</t>
    </r>
    <r>
      <rPr>
        <vertAlign val="subscript"/>
        <sz val="8"/>
        <rFont val="Arial"/>
        <family val="2"/>
      </rPr>
      <t>0</t>
    </r>
    <r>
      <rPr>
        <sz val="8"/>
        <rFont val="Arial"/>
        <family val="2"/>
      </rPr>
      <t xml:space="preserve"> ist </t>
    </r>
    <r>
      <rPr>
        <b/>
        <sz val="8"/>
        <rFont val="Arial"/>
        <family val="2"/>
      </rPr>
      <t>falsch</t>
    </r>
    <r>
      <rPr>
        <sz val="8"/>
        <rFont val="Arial"/>
        <family val="2"/>
      </rPr>
      <t xml:space="preserve">, wird jedoch </t>
    </r>
    <r>
      <rPr>
        <b/>
        <sz val="8"/>
        <rFont val="Arial"/>
        <family val="2"/>
      </rPr>
      <t>nicht abgelehnt</t>
    </r>
    <r>
      <rPr>
        <sz val="8"/>
        <rFont val="Arial"/>
        <family val="2"/>
      </rPr>
      <t xml:space="preserve"> mit der Irrtumswahrscheinlichkeit </t>
    </r>
    <r>
      <rPr>
        <b/>
        <sz val="9"/>
        <rFont val="Symbol"/>
        <family val="1"/>
      </rPr>
      <t>b</t>
    </r>
    <r>
      <rPr>
        <sz val="8"/>
        <rFont val="Symbol"/>
        <family val="1"/>
      </rPr>
      <t xml:space="preserve"> )</t>
    </r>
  </si>
  <si>
    <r>
      <t>p &lt; p</t>
    </r>
    <r>
      <rPr>
        <b/>
        <vertAlign val="subscript"/>
        <sz val="10"/>
        <color indexed="10"/>
        <rFont val="Arial"/>
        <family val="2"/>
      </rPr>
      <t>0</t>
    </r>
  </si>
  <si>
    <r>
      <t>p &gt; p</t>
    </r>
    <r>
      <rPr>
        <b/>
        <vertAlign val="subscript"/>
        <sz val="10"/>
        <color indexed="10"/>
        <rFont val="Arial"/>
        <family val="2"/>
      </rPr>
      <t>0</t>
    </r>
  </si>
  <si>
    <r>
      <t xml:space="preserve"> B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(links)+ ..... + B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(rechts)  =  F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(rechts)</t>
    </r>
  </si>
  <si>
    <t>Alternativ</t>
  </si>
  <si>
    <t>P(Y=k)</t>
  </si>
  <si>
    <r>
      <t>=B</t>
    </r>
    <r>
      <rPr>
        <b/>
        <vertAlign val="subscript"/>
        <sz val="10"/>
        <rFont val="Arial"/>
        <family val="2"/>
      </rPr>
      <t>n;p1</t>
    </r>
    <r>
      <rPr>
        <b/>
        <sz val="10"/>
        <rFont val="Arial"/>
        <family val="2"/>
      </rPr>
      <t>(k)</t>
    </r>
  </si>
  <si>
    <r>
      <t>p &lt;&gt; p</t>
    </r>
    <r>
      <rPr>
        <b/>
        <vertAlign val="subscript"/>
        <sz val="10"/>
        <color indexed="10"/>
        <rFont val="Arial"/>
        <family val="2"/>
      </rPr>
      <t>0</t>
    </r>
  </si>
  <si>
    <t>( ©  H.Kohorst, Lemgo 2005 )</t>
  </si>
  <si>
    <r>
      <t>p = p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= </t>
    </r>
  </si>
  <si>
    <t xml:space="preserve">  Bitte die Schieberegler</t>
  </si>
  <si>
    <r>
      <t>Trefferwahrsch.: Nullhypothese H</t>
    </r>
    <r>
      <rPr>
        <b/>
        <vertAlign val="subscript"/>
        <sz val="9"/>
        <rFont val="Arial"/>
        <family val="2"/>
      </rPr>
      <t>0</t>
    </r>
  </si>
  <si>
    <r>
      <t>Gegenhypothese H</t>
    </r>
    <r>
      <rPr>
        <b/>
        <vertAlign val="subscript"/>
        <sz val="9"/>
        <color indexed="10"/>
        <rFont val="Arial"/>
        <family val="2"/>
      </rPr>
      <t xml:space="preserve">1 </t>
    </r>
  </si>
  <si>
    <t xml:space="preserve">Alternativtest mit </t>
  </si>
  <si>
    <t xml:space="preserve">  Vertrauensintervalle für die</t>
  </si>
  <si>
    <r>
      <t xml:space="preserve">Alternativtest u.Fehler 2. Art  </t>
    </r>
    <r>
      <rPr>
        <b/>
        <sz val="10"/>
        <rFont val="Symbol"/>
        <family val="1"/>
      </rPr>
      <t xml:space="preserve">b </t>
    </r>
    <r>
      <rPr>
        <b/>
        <sz val="10"/>
        <rFont val="Arial"/>
        <family val="2"/>
      </rPr>
      <t>, falls in Wirklichkeit p =</t>
    </r>
  </si>
  <si>
    <t>ist :</t>
  </si>
  <si>
    <t>( ©  H.Kohorst, Lemgo 2006 )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</si>
</sst>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0.0000%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vertAlign val="subscript"/>
      <sz val="9"/>
      <name val="Arial"/>
      <family val="2"/>
    </font>
    <font>
      <sz val="12"/>
      <name val="Arial"/>
      <family val="0"/>
    </font>
    <font>
      <sz val="10.75"/>
      <name val="Arial"/>
      <family val="0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sz val="8.5"/>
      <name val="Arial"/>
      <family val="0"/>
    </font>
    <font>
      <sz val="7"/>
      <name val="Arial"/>
      <family val="2"/>
    </font>
    <font>
      <b/>
      <sz val="10"/>
      <name val="Symbol"/>
      <family val="1"/>
    </font>
    <font>
      <vertAlign val="subscript"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b/>
      <sz val="9"/>
      <name val="Symbol"/>
      <family val="1"/>
    </font>
    <font>
      <sz val="8.25"/>
      <name val="Arial"/>
      <family val="0"/>
    </font>
    <font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9"/>
      <color indexed="10"/>
      <name val="Arial"/>
      <family val="2"/>
    </font>
    <font>
      <b/>
      <vertAlign val="subscript"/>
      <sz val="9"/>
      <color indexed="10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9" fillId="0" borderId="1" xfId="0" applyFont="1" applyFill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right"/>
    </xf>
    <xf numFmtId="0" fontId="14" fillId="6" borderId="1" xfId="0" applyFont="1" applyFill="1" applyBorder="1" applyAlignment="1">
      <alignment horizontal="right"/>
    </xf>
    <xf numFmtId="0" fontId="14" fillId="6" borderId="1" xfId="0" applyFont="1" applyFill="1" applyBorder="1" applyAlignment="1">
      <alignment horizontal="center"/>
    </xf>
    <xf numFmtId="164" fontId="14" fillId="6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0" fontId="1" fillId="7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quotePrefix="1">
      <alignment horizontal="center"/>
    </xf>
    <xf numFmtId="10" fontId="1" fillId="8" borderId="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0" fillId="0" borderId="3" xfId="0" applyBorder="1" applyAlignment="1">
      <alignment/>
    </xf>
    <xf numFmtId="0" fontId="4" fillId="6" borderId="3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6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quotePrefix="1">
      <alignment horizontal="center"/>
    </xf>
    <xf numFmtId="10" fontId="1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0" fontId="1" fillId="10" borderId="1" xfId="0" applyNumberFormat="1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 quotePrefix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5" xfId="0" applyFont="1" applyFill="1" applyBorder="1" applyAlignment="1">
      <alignment horizontal="right"/>
    </xf>
    <xf numFmtId="2" fontId="1" fillId="3" borderId="6" xfId="0" applyNumberFormat="1" applyFont="1" applyFill="1" applyBorder="1" applyAlignment="1" applyProtection="1">
      <alignment horizontal="center"/>
      <protection/>
    </xf>
    <xf numFmtId="164" fontId="4" fillId="7" borderId="1" xfId="0" applyNumberFormat="1" applyFont="1" applyFill="1" applyBorder="1" applyAlignment="1">
      <alignment horizontal="center"/>
    </xf>
    <xf numFmtId="164" fontId="4" fillId="10" borderId="1" xfId="0" applyNumberFormat="1" applyFont="1" applyFill="1" applyBorder="1" applyAlignment="1">
      <alignment horizontal="center"/>
    </xf>
    <xf numFmtId="164" fontId="4" fillId="11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10" fontId="1" fillId="11" borderId="1" xfId="0" applyNumberFormat="1" applyFont="1" applyFill="1" applyBorder="1" applyAlignment="1">
      <alignment horizontal="center"/>
    </xf>
    <xf numFmtId="2" fontId="1" fillId="11" borderId="7" xfId="0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right"/>
    </xf>
    <xf numFmtId="9" fontId="1" fillId="11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1" fillId="11" borderId="9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right"/>
    </xf>
    <xf numFmtId="2" fontId="1" fillId="11" borderId="8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0" xfId="0" applyBorder="1" applyAlignment="1">
      <alignment/>
    </xf>
    <xf numFmtId="9" fontId="1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1" fontId="1" fillId="11" borderId="11" xfId="0" applyNumberFormat="1" applyFont="1" applyFill="1" applyBorder="1" applyAlignment="1">
      <alignment horizontal="center"/>
    </xf>
    <xf numFmtId="1" fontId="1" fillId="11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9" fontId="1" fillId="7" borderId="9" xfId="0" applyNumberFormat="1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2" fontId="1" fillId="7" borderId="7" xfId="0" applyNumberFormat="1" applyFont="1" applyFill="1" applyBorder="1" applyAlignment="1">
      <alignment horizontal="center"/>
    </xf>
    <xf numFmtId="2" fontId="1" fillId="7" borderId="8" xfId="0" applyNumberFormat="1" applyFont="1" applyFill="1" applyBorder="1" applyAlignment="1">
      <alignment horizontal="center"/>
    </xf>
    <xf numFmtId="1" fontId="1" fillId="7" borderId="11" xfId="0" applyNumberFormat="1" applyFont="1" applyFill="1" applyBorder="1" applyAlignment="1">
      <alignment horizontal="center"/>
    </xf>
    <xf numFmtId="1" fontId="1" fillId="7" borderId="10" xfId="0" applyNumberFormat="1" applyFont="1" applyFill="1" applyBorder="1" applyAlignment="1">
      <alignment horizontal="center"/>
    </xf>
    <xf numFmtId="9" fontId="1" fillId="10" borderId="9" xfId="0" applyNumberFormat="1" applyFont="1" applyFill="1" applyBorder="1" applyAlignment="1">
      <alignment horizontal="right"/>
    </xf>
    <xf numFmtId="0" fontId="1" fillId="10" borderId="9" xfId="0" applyFont="1" applyFill="1" applyBorder="1" applyAlignment="1">
      <alignment horizontal="center"/>
    </xf>
    <xf numFmtId="2" fontId="1" fillId="10" borderId="7" xfId="0" applyNumberFormat="1" applyFont="1" applyFill="1" applyBorder="1" applyAlignment="1">
      <alignment horizontal="center"/>
    </xf>
    <xf numFmtId="2" fontId="1" fillId="10" borderId="8" xfId="0" applyNumberFormat="1" applyFont="1" applyFill="1" applyBorder="1" applyAlignment="1">
      <alignment horizontal="center"/>
    </xf>
    <xf numFmtId="1" fontId="1" fillId="10" borderId="11" xfId="0" applyNumberFormat="1" applyFont="1" applyFill="1" applyBorder="1" applyAlignment="1">
      <alignment horizontal="center"/>
    </xf>
    <xf numFmtId="1" fontId="1" fillId="10" borderId="10" xfId="0" applyNumberFormat="1" applyFont="1" applyFill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1" fillId="6" borderId="1" xfId="0" applyFont="1" applyFill="1" applyBorder="1" applyAlignment="1" quotePrefix="1">
      <alignment horizontal="center" vertical="center"/>
    </xf>
    <xf numFmtId="0" fontId="0" fillId="11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11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" fontId="1" fillId="11" borderId="7" xfId="0" applyNumberFormat="1" applyFont="1" applyFill="1" applyBorder="1" applyAlignment="1">
      <alignment horizontal="center"/>
    </xf>
    <xf numFmtId="1" fontId="1" fillId="7" borderId="7" xfId="0" applyNumberFormat="1" applyFont="1" applyFill="1" applyBorder="1" applyAlignment="1">
      <alignment horizontal="center"/>
    </xf>
    <xf numFmtId="1" fontId="1" fillId="10" borderId="7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7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8" fillId="0" borderId="1" xfId="0" applyFont="1" applyBorder="1" applyAlignment="1">
      <alignment horizontal="right"/>
    </xf>
    <xf numFmtId="0" fontId="30" fillId="3" borderId="1" xfId="0" applyFont="1" applyFill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Vertrauensintervalle ( σ, 2σ, 3σ ) der Binomialverteilung B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n;p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(k)   (Zoom)</a:t>
            </a:r>
          </a:p>
        </c:rich>
      </c:tx>
      <c:layout>
        <c:manualLayout>
          <c:xMode val="factor"/>
          <c:yMode val="factor"/>
          <c:x val="0.02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6625"/>
          <c:w val="0.942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'Sigma-Regel'!$B$14</c:f>
              <c:strCache>
                <c:ptCount val="1"/>
                <c:pt idx="0">
                  <c:v>11,23%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'Sigma-Regel'!$A$15:$A$115</c:f>
              <c:numCache/>
            </c:numRef>
          </c:cat>
          <c:val>
            <c:numRef>
              <c:f>'Sigma-Regel'!$B$15:$B$115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'Sigma-Regel'!$C$14</c:f>
              <c:strCache>
                <c:ptCount val="1"/>
                <c:pt idx="0">
                  <c:v>67,78%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'Sigma-Regel'!$A$15:$A$115</c:f>
              <c:numCache/>
            </c:numRef>
          </c:cat>
          <c:val>
            <c:numRef>
              <c:f>'Sigma-Regel'!$C$15:$C$115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'Sigma-Regel'!$D$14</c:f>
              <c:strCache>
                <c:ptCount val="1"/>
                <c:pt idx="0">
                  <c:v>96,72%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'Sigma-Regel'!$A$15:$A$115</c:f>
              <c:numCache/>
            </c:numRef>
          </c:cat>
          <c:val>
            <c:numRef>
              <c:f>'Sigma-Regel'!$D$15:$D$115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'Sigma-Regel'!$E$14</c:f>
              <c:strCache>
                <c:ptCount val="1"/>
                <c:pt idx="0">
                  <c:v>99,74%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'Sigma-Regel'!$A$15:$A$115</c:f>
              <c:numCache/>
            </c:numRef>
          </c:cat>
          <c:val>
            <c:numRef>
              <c:f>'Sigma-Regel'!$E$15:$E$115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'Sigma-Regel'!$F$14</c:f>
              <c:strCache>
                <c:ptCount val="1"/>
                <c:pt idx="0">
                  <c:v>100,00%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'Sigma-Regel'!$A$15:$A$115</c:f>
              <c:numCache/>
            </c:numRef>
          </c:cat>
          <c:val>
            <c:numRef>
              <c:f>'Sigma-Regel'!$F$15:$F$115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50"/>
        <c:axId val="29186048"/>
        <c:axId val="61347841"/>
      </c:barChart>
      <c:catAx>
        <c:axId val="2918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Trefferzahl k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47841"/>
        <c:crosses val="autoZero"/>
        <c:auto val="1"/>
        <c:lblOffset val="100"/>
        <c:tickLblSkip val="5"/>
        <c:tickMarkSkip val="5"/>
        <c:noMultiLvlLbl val="0"/>
      </c:catAx>
      <c:valAx>
        <c:axId val="61347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86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8"/>
          <c:w val="0.9615"/>
          <c:h val="0.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Vertrauensintervalle (90%-95%-99%) der Binomialverteilg B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n;p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(k)   (Zoom)</a:t>
            </a:r>
          </a:p>
        </c:rich>
      </c:tx>
      <c:layout>
        <c:manualLayout>
          <c:xMode val="factor"/>
          <c:yMode val="factor"/>
          <c:x val="0.02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6625"/>
          <c:w val="0.942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'90-95-99%-Regel'!$B$14</c:f>
              <c:strCache>
                <c:ptCount val="1"/>
                <c:pt idx="0">
                  <c:v>11,23%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'90-95-99%-Regel'!$A$15:$A$115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'90-95-99%-Regel'!$B$15:$B$115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0.11227517265921692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'90-95-99%-Regel'!$C$14</c:f>
              <c:strCache>
                <c:ptCount val="1"/>
                <c:pt idx="0">
                  <c:v>88,11%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'90-95-99%-Regel'!$A$15:$A$115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'90-95-99%-Regel'!$C$15:$C$115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0.04185914925255222</c:v>
                </c:pt>
                <c:pt idx="21">
                  <c:v>0.05979878464650307</c:v>
                </c:pt>
                <c:pt idx="22">
                  <c:v>0.07882567067039052</c:v>
                </c:pt>
                <c:pt idx="23">
                  <c:v>0.09596168603351879</c:v>
                </c:pt>
                <c:pt idx="24">
                  <c:v>0.10795689678770905</c:v>
                </c:pt>
                <c:pt idx="25">
                  <c:v>0</c:v>
                </c:pt>
                <c:pt idx="26">
                  <c:v>0.10795689678770905</c:v>
                </c:pt>
                <c:pt idx="27">
                  <c:v>0.09596168603351879</c:v>
                </c:pt>
                <c:pt idx="28">
                  <c:v>0.07882567067039052</c:v>
                </c:pt>
                <c:pt idx="29">
                  <c:v>0.05979878464650307</c:v>
                </c:pt>
                <c:pt idx="30">
                  <c:v>0.04185914925255222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'90-95-99%-Regel'!$D$14</c:f>
              <c:strCache>
                <c:ptCount val="1"/>
                <c:pt idx="0">
                  <c:v>93,51%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'90-95-99%-Regel'!$A$15:$A$115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'90-95-99%-Regel'!$D$15:$D$115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0.027005902743582017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0.027005902743582017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'90-95-99%-Regel'!$E$14</c:f>
              <c:strCache>
                <c:ptCount val="1"/>
                <c:pt idx="0">
                  <c:v>99,34%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'90-95-99%-Regel'!$A$15:$A$115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'90-95-99%-Regel'!$E$15:$E$115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0.0043731149329095985</c:v>
                </c:pt>
                <c:pt idx="17">
                  <c:v>0.008746229865819211</c:v>
                </c:pt>
                <c:pt idx="18">
                  <c:v>0.016034754754001866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0.016034754754001866</c:v>
                </c:pt>
                <c:pt idx="33">
                  <c:v>0.008746229865819211</c:v>
                </c:pt>
                <c:pt idx="34">
                  <c:v>0.0043731149329095985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'90-95-99%-Regel'!$F$14</c:f>
              <c:strCache>
                <c:ptCount val="1"/>
                <c:pt idx="0">
                  <c:v>100,00%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'90-95-99%-Regel'!$A$15:$A$115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'90-95-99%-Regel'!$F$15:$F$115</c:f>
              <c:numCache>
                <c:ptCount val="101"/>
                <c:pt idx="0">
                  <c:v>8.881784197001244E-16</c:v>
                </c:pt>
                <c:pt idx="1">
                  <c:v>4.440892098500631E-14</c:v>
                </c:pt>
                <c:pt idx="2">
                  <c:v>1.0880185641326566E-12</c:v>
                </c:pt>
                <c:pt idx="3">
                  <c:v>1.7408297026122416E-11</c:v>
                </c:pt>
                <c:pt idx="4">
                  <c:v>2.0454749005693874E-10</c:v>
                </c:pt>
                <c:pt idx="5">
                  <c:v>1.88183690852384E-09</c:v>
                </c:pt>
                <c:pt idx="6">
                  <c:v>1.4113776813928782E-08</c:v>
                </c:pt>
                <c:pt idx="7">
                  <c:v>8.871516854469533E-08</c:v>
                </c:pt>
                <c:pt idx="8">
                  <c:v>4.768440309277366E-07</c:v>
                </c:pt>
                <c:pt idx="9">
                  <c:v>2.2252721443294415E-06</c:v>
                </c:pt>
                <c:pt idx="10">
                  <c:v>9.123615791750694E-06</c:v>
                </c:pt>
                <c:pt idx="11">
                  <c:v>3.31767846972753E-05</c:v>
                </c:pt>
                <c:pt idx="12">
                  <c:v>0.00010782455026614466</c:v>
                </c:pt>
                <c:pt idx="13">
                  <c:v>0.00031517945462411566</c:v>
                </c:pt>
                <c:pt idx="14">
                  <c:v>0.0008329742729351614</c:v>
                </c:pt>
                <c:pt idx="15">
                  <c:v>0.0019991382550443916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0.0019991382550443916</c:v>
                </c:pt>
                <c:pt idx="36">
                  <c:v>0.0008329742729351614</c:v>
                </c:pt>
                <c:pt idx="37">
                  <c:v>0.00031517945462411566</c:v>
                </c:pt>
                <c:pt idx="38">
                  <c:v>0.00010782455026614466</c:v>
                </c:pt>
                <c:pt idx="39">
                  <c:v>3.31767846972753E-05</c:v>
                </c:pt>
                <c:pt idx="40">
                  <c:v>9.123615791750694E-06</c:v>
                </c:pt>
                <c:pt idx="41">
                  <c:v>2.2252721443294415E-06</c:v>
                </c:pt>
                <c:pt idx="42">
                  <c:v>4.768440309277365E-07</c:v>
                </c:pt>
                <c:pt idx="43">
                  <c:v>8.871516854469533E-08</c:v>
                </c:pt>
                <c:pt idx="44">
                  <c:v>1.4113776813928782E-08</c:v>
                </c:pt>
                <c:pt idx="45">
                  <c:v>1.88183690852384E-09</c:v>
                </c:pt>
                <c:pt idx="46">
                  <c:v>2.0454749005693874E-10</c:v>
                </c:pt>
                <c:pt idx="47">
                  <c:v>1.7408297026122416E-11</c:v>
                </c:pt>
                <c:pt idx="48">
                  <c:v>1.0880185641326566E-12</c:v>
                </c:pt>
                <c:pt idx="49">
                  <c:v>4.440892098500631E-14</c:v>
                </c:pt>
                <c:pt idx="50">
                  <c:v>8.881784197001244E-16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50"/>
        <c:axId val="15259658"/>
        <c:axId val="3119195"/>
      </c:barChart>
      <c:catAx>
        <c:axId val="1525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Trefferzahl k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9195"/>
        <c:crosses val="autoZero"/>
        <c:auto val="1"/>
        <c:lblOffset val="100"/>
        <c:tickLblSkip val="5"/>
        <c:tickMarkSkip val="5"/>
        <c:noMultiLvlLbl val="0"/>
      </c:catAx>
      <c:valAx>
        <c:axId val="3119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5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75"/>
          <c:y val="0.088"/>
          <c:w val="0.9615"/>
          <c:h val="0.0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Vertrauensintervalle (90%-95%-99%) der Binomialverteilg B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n;p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(k)   (Zoom)</a:t>
            </a:r>
          </a:p>
        </c:rich>
      </c:tx>
      <c:layout>
        <c:manualLayout>
          <c:xMode val="factor"/>
          <c:yMode val="factor"/>
          <c:x val="0.02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08"/>
          <c:w val="0.9597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'2-seitig p=p0  &amp; Alternativtest'!$B$15</c:f>
              <c:strCache>
                <c:ptCount val="1"/>
                <c:pt idx="0">
                  <c:v>11,46%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'2-seitig p=p0 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'2-seitig p=p0  &amp; Alternativtest'!$B$16:$B$116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0.11455855282952412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'2-seitig p=p0  &amp; Alternativtest'!$C$15</c:f>
              <c:strCache>
                <c:ptCount val="1"/>
                <c:pt idx="0">
                  <c:v>88,87%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'2-seitig p=p0 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'2-seitig p=p0  &amp; Alternativtest'!$C$16:$C$116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0.04154667247700392</c:v>
                </c:pt>
                <c:pt idx="16">
                  <c:v>0.06058889736229752</c:v>
                </c:pt>
                <c:pt idx="17">
                  <c:v>0.08078519648306326</c:v>
                </c:pt>
                <c:pt idx="18">
                  <c:v>0.09873746236818853</c:v>
                </c:pt>
                <c:pt idx="19">
                  <c:v>0.11086311564147464</c:v>
                </c:pt>
                <c:pt idx="20">
                  <c:v>0</c:v>
                </c:pt>
                <c:pt idx="21">
                  <c:v>0.1091033836471657</c:v>
                </c:pt>
                <c:pt idx="22">
                  <c:v>0.09587873108387276</c:v>
                </c:pt>
                <c:pt idx="23">
                  <c:v>0.0778146223289403</c:v>
                </c:pt>
                <c:pt idx="24">
                  <c:v>0.058360966746705364</c:v>
                </c:pt>
                <c:pt idx="25">
                  <c:v>0.040463603611049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'2-seitig p=p0  &amp; Alternativtest'!$D$15</c:f>
              <c:strCache>
                <c:ptCount val="1"/>
                <c:pt idx="0">
                  <c:v>94,06%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'2-seitig p=p0 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'2-seitig p=p0  &amp; Alternativtest'!$D$16:$D$116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0.025966670298127516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0.025938207442980112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'2-seitig p=p0  &amp; Alternativtest'!$E$15</c:f>
              <c:strCache>
                <c:ptCount val="1"/>
                <c:pt idx="0">
                  <c:v>98,67%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'2-seitig p=p0 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'2-seitig p=p0  &amp; Alternativtest'!$E$16:$E$116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0.0075628388955072704</c:v>
                </c:pt>
                <c:pt idx="13">
                  <c:v>0.0147378398989372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0.0153707895958401</c:v>
                </c:pt>
                <c:pt idx="28">
                  <c:v>0.008417337159626708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'2-seitig p=p0  &amp; Alternativtest'!$F$15</c:f>
              <c:strCache>
                <c:ptCount val="1"/>
                <c:pt idx="0">
                  <c:v>100,00%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'2-seitig p=p0 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'2-seitig p=p0  &amp; Alternativtest'!$F$16:$F$116</c:f>
              <c:numCache>
                <c:ptCount val="101"/>
                <c:pt idx="0">
                  <c:v>8.082812774647628E-12</c:v>
                </c:pt>
                <c:pt idx="1">
                  <c:v>2.6942709248825377E-10</c:v>
                </c:pt>
                <c:pt idx="2">
                  <c:v>4.400642510641486E-09</c:v>
                </c:pt>
                <c:pt idx="3">
                  <c:v>4.694018678017593E-08</c:v>
                </c:pt>
                <c:pt idx="4">
                  <c:v>3.676981297780441E-07</c:v>
                </c:pt>
                <c:pt idx="5">
                  <c:v>2.2552151959720086E-06</c:v>
                </c:pt>
                <c:pt idx="6">
                  <c:v>1.1276075979860018E-05</c:v>
                </c:pt>
                <c:pt idx="7">
                  <c:v>4.725212791560395E-05</c:v>
                </c:pt>
                <c:pt idx="8">
                  <c:v>0.0001693201250309138</c:v>
                </c:pt>
                <c:pt idx="9">
                  <c:v>0.0005267737223183993</c:v>
                </c:pt>
                <c:pt idx="10">
                  <c:v>0.0014398481743369618</c:v>
                </c:pt>
                <c:pt idx="11">
                  <c:v>0.003490541028695654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0.004257044080730746</c:v>
                </c:pt>
                <c:pt idx="30">
                  <c:v>0.0019866205710076827</c:v>
                </c:pt>
                <c:pt idx="31">
                  <c:v>0.0008544604606484673</c:v>
                </c:pt>
                <c:pt idx="32">
                  <c:v>0.00033822393234001825</c:v>
                </c:pt>
                <c:pt idx="33">
                  <c:v>0.00012299052085091552</c:v>
                </c:pt>
                <c:pt idx="34">
                  <c:v>4.0996840283638614E-05</c:v>
                </c:pt>
                <c:pt idx="35">
                  <c:v>1.2494275134061278E-05</c:v>
                </c:pt>
                <c:pt idx="36">
                  <c:v>3.4706319816836845E-06</c:v>
                </c:pt>
                <c:pt idx="37">
                  <c:v>8.754747341184063E-07</c:v>
                </c:pt>
                <c:pt idx="38">
                  <c:v>1.996696762024434E-07</c:v>
                </c:pt>
                <c:pt idx="39">
                  <c:v>4.095788229793705E-08</c:v>
                </c:pt>
                <c:pt idx="40">
                  <c:v>7.508945087955179E-09</c:v>
                </c:pt>
                <c:pt idx="41">
                  <c:v>1.2209666809683204E-09</c:v>
                </c:pt>
                <c:pt idx="42">
                  <c:v>1.744238115669027E-10</c:v>
                </c:pt>
                <c:pt idx="43">
                  <c:v>2.163396112457706E-11</c:v>
                </c:pt>
                <c:pt idx="44">
                  <c:v>2.294511028364232E-12</c:v>
                </c:pt>
                <c:pt idx="45">
                  <c:v>2.0395653585459823E-13</c:v>
                </c:pt>
                <c:pt idx="46">
                  <c:v>1.4779459119898408E-14</c:v>
                </c:pt>
                <c:pt idx="47">
                  <c:v>8.385508720509788E-16</c:v>
                </c:pt>
                <c:pt idx="48">
                  <c:v>3.4939619668790754E-17</c:v>
                </c:pt>
                <c:pt idx="49">
                  <c:v>9.507379501711759E-19</c:v>
                </c:pt>
                <c:pt idx="50">
                  <c:v>1.2676506002282335E-20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'2-seitig p=p0  &amp; Alternativtest'!$Q$12</c:f>
              <c:strCache>
                <c:ptCount val="1"/>
                <c:pt idx="0">
                  <c:v>Alternativ</c:v>
                </c:pt>
              </c:strCache>
            </c:strRef>
          </c:tx>
          <c:spPr>
            <a:noFill/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'2-seitig p=p0  &amp; Alternativtest'!$Q$16:$Q$116</c:f>
              <c:numCache>
                <c:ptCount val="101"/>
                <c:pt idx="0">
                  <c:v>1.2676506002282335E-20</c:v>
                </c:pt>
                <c:pt idx="1">
                  <c:v>9.507379501711759E-19</c:v>
                </c:pt>
                <c:pt idx="2">
                  <c:v>3.4939619668790754E-17</c:v>
                </c:pt>
                <c:pt idx="3">
                  <c:v>8.385508720509787E-16</c:v>
                </c:pt>
                <c:pt idx="4">
                  <c:v>1.4779459119898408E-14</c:v>
                </c:pt>
                <c:pt idx="5">
                  <c:v>2.0395653585459826E-13</c:v>
                </c:pt>
                <c:pt idx="6">
                  <c:v>2.294511028364232E-12</c:v>
                </c:pt>
                <c:pt idx="7">
                  <c:v>2.163396112457706E-11</c:v>
                </c:pt>
                <c:pt idx="8">
                  <c:v>1.7442381156690266E-10</c:v>
                </c:pt>
                <c:pt idx="9">
                  <c:v>1.2209666809683204E-09</c:v>
                </c:pt>
                <c:pt idx="10">
                  <c:v>7.508945087955179E-09</c:v>
                </c:pt>
                <c:pt idx="11">
                  <c:v>4.095788229793704E-08</c:v>
                </c:pt>
                <c:pt idx="12">
                  <c:v>1.996696762024434E-07</c:v>
                </c:pt>
                <c:pt idx="13">
                  <c:v>8.754747341184063E-07</c:v>
                </c:pt>
                <c:pt idx="14">
                  <c:v>3.470631981683684E-06</c:v>
                </c:pt>
                <c:pt idx="15">
                  <c:v>1.2494275134061278E-05</c:v>
                </c:pt>
                <c:pt idx="16">
                  <c:v>4.0996840283638614E-05</c:v>
                </c:pt>
                <c:pt idx="17">
                  <c:v>0.00012299052085091552</c:v>
                </c:pt>
                <c:pt idx="18">
                  <c:v>0.0003382239323400182</c:v>
                </c:pt>
                <c:pt idx="19">
                  <c:v>0.0008544604606484674</c:v>
                </c:pt>
                <c:pt idx="20">
                  <c:v>0.0019866205710076827</c:v>
                </c:pt>
                <c:pt idx="21">
                  <c:v>0.004257044080730746</c:v>
                </c:pt>
                <c:pt idx="22">
                  <c:v>0.008417337159626708</c:v>
                </c:pt>
                <c:pt idx="23">
                  <c:v>0.0153707895958401</c:v>
                </c:pt>
                <c:pt idx="24">
                  <c:v>0.025938207442980116</c:v>
                </c:pt>
                <c:pt idx="25">
                  <c:v>0.040463603611049</c:v>
                </c:pt>
                <c:pt idx="26">
                  <c:v>0.05836096674670537</c:v>
                </c:pt>
                <c:pt idx="27">
                  <c:v>0.0778146223289403</c:v>
                </c:pt>
                <c:pt idx="28">
                  <c:v>0.09587873108387276</c:v>
                </c:pt>
                <c:pt idx="29">
                  <c:v>0.1091033836471657</c:v>
                </c:pt>
                <c:pt idx="30">
                  <c:v>0.11455855282952411</c:v>
                </c:pt>
                <c:pt idx="31">
                  <c:v>0.11086311564147464</c:v>
                </c:pt>
                <c:pt idx="32">
                  <c:v>0.09873746236818853</c:v>
                </c:pt>
                <c:pt idx="33">
                  <c:v>0.08078519648306326</c:v>
                </c:pt>
                <c:pt idx="34">
                  <c:v>0.060588897362297514</c:v>
                </c:pt>
                <c:pt idx="35">
                  <c:v>0.041546672477003915</c:v>
                </c:pt>
                <c:pt idx="36">
                  <c:v>0.025966670298127516</c:v>
                </c:pt>
                <c:pt idx="37">
                  <c:v>0.014737839898937202</c:v>
                </c:pt>
                <c:pt idx="38">
                  <c:v>0.0075628388955072704</c:v>
                </c:pt>
                <c:pt idx="39">
                  <c:v>0.003490541028695654</c:v>
                </c:pt>
                <c:pt idx="40">
                  <c:v>0.0014398481743369618</c:v>
                </c:pt>
                <c:pt idx="41">
                  <c:v>0.0005267737223183993</c:v>
                </c:pt>
                <c:pt idx="42">
                  <c:v>0.00016932012503091383</c:v>
                </c:pt>
                <c:pt idx="43">
                  <c:v>4.725212791560396E-05</c:v>
                </c:pt>
                <c:pt idx="44">
                  <c:v>1.1276075979860018E-05</c:v>
                </c:pt>
                <c:pt idx="45">
                  <c:v>2.255215195972008E-06</c:v>
                </c:pt>
                <c:pt idx="46">
                  <c:v>3.6769812977804405E-07</c:v>
                </c:pt>
                <c:pt idx="47">
                  <c:v>4.6940186780175924E-08</c:v>
                </c:pt>
                <c:pt idx="48">
                  <c:v>4.400642510641486E-09</c:v>
                </c:pt>
                <c:pt idx="49">
                  <c:v>2.6942709248825377E-10</c:v>
                </c:pt>
                <c:pt idx="50">
                  <c:v>8.082812774647628E-12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50"/>
        <c:axId val="28072756"/>
        <c:axId val="51328213"/>
      </c:barChart>
      <c:catAx>
        <c:axId val="28072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Trefferzahl 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328213"/>
        <c:crosses val="autoZero"/>
        <c:auto val="1"/>
        <c:lblOffset val="100"/>
        <c:tickLblSkip val="5"/>
        <c:tickMarkSkip val="5"/>
        <c:noMultiLvlLbl val="0"/>
      </c:catAx>
      <c:valAx>
        <c:axId val="51328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72756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"/>
          <c:y val="0.09625"/>
          <c:w val="0.956"/>
          <c:h val="0.07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Vertrauensintervalle (90%-95%-99%) der Binomialverteilg B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n;p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(k)   (Zoom)</a:t>
            </a:r>
          </a:p>
        </c:rich>
      </c:tx>
      <c:layout>
        <c:manualLayout>
          <c:xMode val="factor"/>
          <c:yMode val="factor"/>
          <c:x val="0.02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212"/>
          <c:w val="0.959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'links  p&gt;=p0 &amp; Alternativtest'!$B$15</c:f>
              <c:strCache>
                <c:ptCount val="1"/>
                <c:pt idx="0">
                  <c:v>11,46%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'links  p&gt;=p0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'links  p&gt;=p0 &amp; Alternativtest'!$B$16:$B$116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0.11455855282952411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'links  p&gt;=p0 &amp; Alternativtest'!$C$15</c:f>
              <c:strCache>
                <c:ptCount val="1"/>
                <c:pt idx="0">
                  <c:v>90,22%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'links  p&gt;=p0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'links  p&gt;=p0 &amp; Alternativtest'!$C$16:$C$116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0.05836096674670537</c:v>
                </c:pt>
                <c:pt idx="27">
                  <c:v>0.0778146223289403</c:v>
                </c:pt>
                <c:pt idx="28">
                  <c:v>0.09587873108387276</c:v>
                </c:pt>
                <c:pt idx="29">
                  <c:v>0.1091033836471657</c:v>
                </c:pt>
                <c:pt idx="30">
                  <c:v>0</c:v>
                </c:pt>
                <c:pt idx="31">
                  <c:v>0.11086311564147464</c:v>
                </c:pt>
                <c:pt idx="32">
                  <c:v>0.09873746236818853</c:v>
                </c:pt>
                <c:pt idx="33">
                  <c:v>0.08078519648306326</c:v>
                </c:pt>
                <c:pt idx="34">
                  <c:v>0.060588897362297514</c:v>
                </c:pt>
                <c:pt idx="35">
                  <c:v>0.041546672477003915</c:v>
                </c:pt>
                <c:pt idx="36">
                  <c:v>0.025966670298127516</c:v>
                </c:pt>
                <c:pt idx="37">
                  <c:v>0.014737839898937202</c:v>
                </c:pt>
                <c:pt idx="38">
                  <c:v>0.0075628388955072704</c:v>
                </c:pt>
                <c:pt idx="39">
                  <c:v>0.003490541028695654</c:v>
                </c:pt>
                <c:pt idx="40">
                  <c:v>0.0014398481743369618</c:v>
                </c:pt>
                <c:pt idx="41">
                  <c:v>0.0005267737223183993</c:v>
                </c:pt>
                <c:pt idx="42">
                  <c:v>0.00016932012503091383</c:v>
                </c:pt>
                <c:pt idx="43">
                  <c:v>4.725212791560396E-05</c:v>
                </c:pt>
                <c:pt idx="44">
                  <c:v>1.1276075979860018E-05</c:v>
                </c:pt>
                <c:pt idx="45">
                  <c:v>2.255215195972008E-06</c:v>
                </c:pt>
                <c:pt idx="46">
                  <c:v>3.6769812977804405E-07</c:v>
                </c:pt>
                <c:pt idx="47">
                  <c:v>4.6940186780175924E-08</c:v>
                </c:pt>
                <c:pt idx="48">
                  <c:v>4.400642510641486E-09</c:v>
                </c:pt>
                <c:pt idx="49">
                  <c:v>2.6942709248825377E-10</c:v>
                </c:pt>
                <c:pt idx="50">
                  <c:v>8.082812774647628E-12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'links  p&gt;=p0 &amp; Alternativtest'!$D$15</c:f>
              <c:strCache>
                <c:ptCount val="1"/>
                <c:pt idx="0">
                  <c:v>94,27%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'links  p&gt;=p0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'links  p&gt;=p0 &amp; Alternativtest'!$D$16:$D$116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0.040463603611049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'links  p&gt;=p0 &amp; Alternativtest'!$E$15</c:f>
              <c:strCache>
                <c:ptCount val="1"/>
                <c:pt idx="0">
                  <c:v>99,24%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'links  p&gt;=p0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'links  p&gt;=p0 &amp; Alternativtest'!$E$16:$E$116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0.008417337159626708</c:v>
                </c:pt>
                <c:pt idx="23">
                  <c:v>0.0153707895958401</c:v>
                </c:pt>
                <c:pt idx="24">
                  <c:v>0.025938207442980116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'links  p&gt;=p0 &amp; Alternativtest'!$F$15</c:f>
              <c:strCache>
                <c:ptCount val="1"/>
                <c:pt idx="0">
                  <c:v>100,00%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'links  p&gt;=p0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'links  p&gt;=p0 &amp; Alternativtest'!$F$16:$F$116</c:f>
              <c:numCache>
                <c:ptCount val="101"/>
                <c:pt idx="0">
                  <c:v>1.2676506002282335E-20</c:v>
                </c:pt>
                <c:pt idx="1">
                  <c:v>9.507379501711759E-19</c:v>
                </c:pt>
                <c:pt idx="2">
                  <c:v>3.4939619668790754E-17</c:v>
                </c:pt>
                <c:pt idx="3">
                  <c:v>8.385508720509787E-16</c:v>
                </c:pt>
                <c:pt idx="4">
                  <c:v>1.4779459119898408E-14</c:v>
                </c:pt>
                <c:pt idx="5">
                  <c:v>2.0395653585459826E-13</c:v>
                </c:pt>
                <c:pt idx="6">
                  <c:v>2.294511028364232E-12</c:v>
                </c:pt>
                <c:pt idx="7">
                  <c:v>2.163396112457706E-11</c:v>
                </c:pt>
                <c:pt idx="8">
                  <c:v>1.7442381156690266E-10</c:v>
                </c:pt>
                <c:pt idx="9">
                  <c:v>1.2209666809683204E-09</c:v>
                </c:pt>
                <c:pt idx="10">
                  <c:v>7.508945087955179E-09</c:v>
                </c:pt>
                <c:pt idx="11">
                  <c:v>4.095788229793704E-08</c:v>
                </c:pt>
                <c:pt idx="12">
                  <c:v>1.996696762024434E-07</c:v>
                </c:pt>
                <c:pt idx="13">
                  <c:v>8.754747341184063E-07</c:v>
                </c:pt>
                <c:pt idx="14">
                  <c:v>3.470631981683684E-06</c:v>
                </c:pt>
                <c:pt idx="15">
                  <c:v>1.2494275134061278E-05</c:v>
                </c:pt>
                <c:pt idx="16">
                  <c:v>4.0996840283638614E-05</c:v>
                </c:pt>
                <c:pt idx="17">
                  <c:v>0.00012299052085091552</c:v>
                </c:pt>
                <c:pt idx="18">
                  <c:v>0.0003382239323400182</c:v>
                </c:pt>
                <c:pt idx="19">
                  <c:v>0.0008544604606484674</c:v>
                </c:pt>
                <c:pt idx="20">
                  <c:v>0.0019866205710076827</c:v>
                </c:pt>
                <c:pt idx="21">
                  <c:v>0.004257044080730746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5"/>
          <c:order val="5"/>
          <c:tx>
            <c:strRef>
              <c:f>'links  p&gt;=p0 &amp; Alternativtest'!$Q$12</c:f>
              <c:strCache>
                <c:ptCount val="1"/>
                <c:pt idx="0">
                  <c:v>Alternativ</c:v>
                </c:pt>
              </c:strCache>
            </c:strRef>
          </c:tx>
          <c:spPr>
            <a:noFill/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'links  p&gt;=p0 &amp; Alternativtest'!$Q$16:$Q$116</c:f>
              <c:numCache>
                <c:ptCount val="101"/>
                <c:pt idx="0">
                  <c:v>8.082812774647628E-12</c:v>
                </c:pt>
                <c:pt idx="1">
                  <c:v>2.6942709248825377E-10</c:v>
                </c:pt>
                <c:pt idx="2">
                  <c:v>4.400642510641486E-09</c:v>
                </c:pt>
                <c:pt idx="3">
                  <c:v>4.694018678017593E-08</c:v>
                </c:pt>
                <c:pt idx="4">
                  <c:v>3.676981297780441E-07</c:v>
                </c:pt>
                <c:pt idx="5">
                  <c:v>2.2552151959720086E-06</c:v>
                </c:pt>
                <c:pt idx="6">
                  <c:v>1.1276075979860018E-05</c:v>
                </c:pt>
                <c:pt idx="7">
                  <c:v>4.725212791560395E-05</c:v>
                </c:pt>
                <c:pt idx="8">
                  <c:v>0.0001693201250309138</c:v>
                </c:pt>
                <c:pt idx="9">
                  <c:v>0.0005267737223183993</c:v>
                </c:pt>
                <c:pt idx="10">
                  <c:v>0.0014398481743369618</c:v>
                </c:pt>
                <c:pt idx="11">
                  <c:v>0.003490541028695654</c:v>
                </c:pt>
                <c:pt idx="12">
                  <c:v>0.0075628388955072704</c:v>
                </c:pt>
                <c:pt idx="13">
                  <c:v>0.0147378398989372</c:v>
                </c:pt>
                <c:pt idx="14">
                  <c:v>0.025966670298127516</c:v>
                </c:pt>
                <c:pt idx="15">
                  <c:v>0.04154667247700392</c:v>
                </c:pt>
                <c:pt idx="16">
                  <c:v>0.06058889736229752</c:v>
                </c:pt>
                <c:pt idx="17">
                  <c:v>0.08078519648306326</c:v>
                </c:pt>
                <c:pt idx="18">
                  <c:v>0.09873746236818853</c:v>
                </c:pt>
                <c:pt idx="19">
                  <c:v>0.11086311564147464</c:v>
                </c:pt>
                <c:pt idx="20">
                  <c:v>0.11455855282952412</c:v>
                </c:pt>
                <c:pt idx="21">
                  <c:v>0.1091033836471657</c:v>
                </c:pt>
                <c:pt idx="22">
                  <c:v>0.09587873108387276</c:v>
                </c:pt>
                <c:pt idx="23">
                  <c:v>0.0778146223289403</c:v>
                </c:pt>
                <c:pt idx="24">
                  <c:v>0.058360966746705364</c:v>
                </c:pt>
                <c:pt idx="25">
                  <c:v>0.040463603611049</c:v>
                </c:pt>
                <c:pt idx="26">
                  <c:v>0.025938207442980112</c:v>
                </c:pt>
                <c:pt idx="27">
                  <c:v>0.0153707895958401</c:v>
                </c:pt>
                <c:pt idx="28">
                  <c:v>0.008417337159626708</c:v>
                </c:pt>
                <c:pt idx="29">
                  <c:v>0.004257044080730746</c:v>
                </c:pt>
                <c:pt idx="30">
                  <c:v>0.0019866205710076827</c:v>
                </c:pt>
                <c:pt idx="31">
                  <c:v>0.0008544604606484673</c:v>
                </c:pt>
                <c:pt idx="32">
                  <c:v>0.00033822393234001825</c:v>
                </c:pt>
                <c:pt idx="33">
                  <c:v>0.00012299052085091552</c:v>
                </c:pt>
                <c:pt idx="34">
                  <c:v>4.0996840283638614E-05</c:v>
                </c:pt>
                <c:pt idx="35">
                  <c:v>1.2494275134061278E-05</c:v>
                </c:pt>
                <c:pt idx="36">
                  <c:v>3.4706319816836845E-06</c:v>
                </c:pt>
                <c:pt idx="37">
                  <c:v>8.754747341184063E-07</c:v>
                </c:pt>
                <c:pt idx="38">
                  <c:v>1.996696762024434E-07</c:v>
                </c:pt>
                <c:pt idx="39">
                  <c:v>4.095788229793705E-08</c:v>
                </c:pt>
                <c:pt idx="40">
                  <c:v>7.508945087955179E-09</c:v>
                </c:pt>
                <c:pt idx="41">
                  <c:v>1.2209666809683204E-09</c:v>
                </c:pt>
                <c:pt idx="42">
                  <c:v>1.744238115669027E-10</c:v>
                </c:pt>
                <c:pt idx="43">
                  <c:v>2.163396112457706E-11</c:v>
                </c:pt>
                <c:pt idx="44">
                  <c:v>2.294511028364232E-12</c:v>
                </c:pt>
                <c:pt idx="45">
                  <c:v>2.0395653585459823E-13</c:v>
                </c:pt>
                <c:pt idx="46">
                  <c:v>1.4779459119898408E-14</c:v>
                </c:pt>
                <c:pt idx="47">
                  <c:v>8.385508720509788E-16</c:v>
                </c:pt>
                <c:pt idx="48">
                  <c:v>3.4939619668790754E-17</c:v>
                </c:pt>
                <c:pt idx="49">
                  <c:v>9.507379501711759E-19</c:v>
                </c:pt>
                <c:pt idx="50">
                  <c:v>1.2676506002282335E-20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50"/>
        <c:axId val="59300734"/>
        <c:axId val="63944559"/>
      </c:barChart>
      <c:catAx>
        <c:axId val="5930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Trefferzahl 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44559"/>
        <c:crosses val="autoZero"/>
        <c:auto val="1"/>
        <c:lblOffset val="100"/>
        <c:tickLblSkip val="5"/>
        <c:tickMarkSkip val="5"/>
        <c:noMultiLvlLbl val="0"/>
      </c:catAx>
      <c:valAx>
        <c:axId val="6394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00734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4"/>
          <c:y val="0.09625"/>
          <c:w val="0.956"/>
          <c:h val="0.07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Vertrauensintervalle (90%-95%-99%) der Binomialverteilg B</a:t>
            </a:r>
            <a:r>
              <a:rPr lang="en-US" cap="none" sz="900" b="1" i="0" u="none" baseline="-25000">
                <a:latin typeface="Arial"/>
                <a:ea typeface="Arial"/>
                <a:cs typeface="Arial"/>
              </a:rPr>
              <a:t>n;p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(k)   (Zoom)</a:t>
            </a:r>
          </a:p>
        </c:rich>
      </c:tx>
      <c:layout>
        <c:manualLayout>
          <c:xMode val="factor"/>
          <c:yMode val="factor"/>
          <c:x val="0.02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20875"/>
          <c:w val="0.9607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'rechts  p&lt;=p0 &amp; Alternativtest'!$B$15</c:f>
              <c:strCache>
                <c:ptCount val="1"/>
                <c:pt idx="0">
                  <c:v>11,46%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'rechts  p&lt;=p0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'rechts  p&lt;=p0 &amp; Alternativtest'!$B$16:$B$116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0.11455855282952412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'rechts  p&lt;=p0 &amp; Alternativtest'!$C$15</c:f>
              <c:strCache>
                <c:ptCount val="1"/>
                <c:pt idx="0">
                  <c:v>90,22%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'rechts  p&lt;=p0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'rechts  p&lt;=p0 &amp; Alternativtest'!$C$16:$C$116</c:f>
              <c:numCache>
                <c:ptCount val="101"/>
                <c:pt idx="0">
                  <c:v>8.082812774647628E-12</c:v>
                </c:pt>
                <c:pt idx="1">
                  <c:v>2.6942709248825377E-10</c:v>
                </c:pt>
                <c:pt idx="2">
                  <c:v>4.400642510641486E-09</c:v>
                </c:pt>
                <c:pt idx="3">
                  <c:v>4.694018678017593E-08</c:v>
                </c:pt>
                <c:pt idx="4">
                  <c:v>3.676981297780441E-07</c:v>
                </c:pt>
                <c:pt idx="5">
                  <c:v>2.2552151959720086E-06</c:v>
                </c:pt>
                <c:pt idx="6">
                  <c:v>1.1276075979860018E-05</c:v>
                </c:pt>
                <c:pt idx="7">
                  <c:v>4.725212791560395E-05</c:v>
                </c:pt>
                <c:pt idx="8">
                  <c:v>0.0001693201250309138</c:v>
                </c:pt>
                <c:pt idx="9">
                  <c:v>0.0005267737223183993</c:v>
                </c:pt>
                <c:pt idx="10">
                  <c:v>0.0014398481743369618</c:v>
                </c:pt>
                <c:pt idx="11">
                  <c:v>0.003490541028695654</c:v>
                </c:pt>
                <c:pt idx="12">
                  <c:v>0.0075628388955072704</c:v>
                </c:pt>
                <c:pt idx="13">
                  <c:v>0.0147378398989372</c:v>
                </c:pt>
                <c:pt idx="14">
                  <c:v>0.025966670298127516</c:v>
                </c:pt>
                <c:pt idx="15">
                  <c:v>0.04154667247700392</c:v>
                </c:pt>
                <c:pt idx="16">
                  <c:v>0.06058889736229752</c:v>
                </c:pt>
                <c:pt idx="17">
                  <c:v>0.08078519648306326</c:v>
                </c:pt>
                <c:pt idx="18">
                  <c:v>0.09873746236818853</c:v>
                </c:pt>
                <c:pt idx="19">
                  <c:v>0.11086311564147464</c:v>
                </c:pt>
                <c:pt idx="20">
                  <c:v>0</c:v>
                </c:pt>
                <c:pt idx="21">
                  <c:v>0.1091033836471657</c:v>
                </c:pt>
                <c:pt idx="22">
                  <c:v>0.09587873108387276</c:v>
                </c:pt>
                <c:pt idx="23">
                  <c:v>0.0778146223289403</c:v>
                </c:pt>
                <c:pt idx="24">
                  <c:v>0.058360966746705364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'rechts  p&lt;=p0 &amp; Alternativtest'!$D$15</c:f>
              <c:strCache>
                <c:ptCount val="1"/>
                <c:pt idx="0">
                  <c:v>94,27%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'rechts  p&lt;=p0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'rechts  p&lt;=p0 &amp; Alternativtest'!$D$16:$D$116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0.040463603611049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3"/>
          <c:order val="3"/>
          <c:tx>
            <c:strRef>
              <c:f>'rechts  p&lt;=p0 &amp; Alternativtest'!$E$15</c:f>
              <c:strCache>
                <c:ptCount val="1"/>
                <c:pt idx="0">
                  <c:v>99,24%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'rechts  p&lt;=p0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'rechts  p&lt;=p0 &amp; Alternativtest'!$E$16:$E$116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0.025938207442980112</c:v>
                </c:pt>
                <c:pt idx="27">
                  <c:v>0.0153707895958401</c:v>
                </c:pt>
                <c:pt idx="28">
                  <c:v>0.008417337159626708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4"/>
          <c:order val="4"/>
          <c:tx>
            <c:strRef>
              <c:f>'rechts  p&lt;=p0 &amp; Alternativtest'!$F$15</c:f>
              <c:strCache>
                <c:ptCount val="1"/>
                <c:pt idx="0">
                  <c:v>100,00%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'rechts  p&lt;=p0 &amp; Alternativtest'!$A$16:$A$116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'rechts  p&lt;=p0 &amp; Alternativtest'!$F$16:$F$116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0.004257044080730746</c:v>
                </c:pt>
                <c:pt idx="30">
                  <c:v>0.0019866205710076827</c:v>
                </c:pt>
                <c:pt idx="31">
                  <c:v>0.0008544604606484673</c:v>
                </c:pt>
                <c:pt idx="32">
                  <c:v>0.00033822393234001825</c:v>
                </c:pt>
                <c:pt idx="33">
                  <c:v>0.00012299052085091552</c:v>
                </c:pt>
                <c:pt idx="34">
                  <c:v>4.0996840283638614E-05</c:v>
                </c:pt>
                <c:pt idx="35">
                  <c:v>1.2494275134061278E-05</c:v>
                </c:pt>
                <c:pt idx="36">
                  <c:v>3.4706319816836845E-06</c:v>
                </c:pt>
                <c:pt idx="37">
                  <c:v>8.754747341184063E-07</c:v>
                </c:pt>
                <c:pt idx="38">
                  <c:v>1.996696762024434E-07</c:v>
                </c:pt>
                <c:pt idx="39">
                  <c:v>4.095788229793705E-08</c:v>
                </c:pt>
                <c:pt idx="40">
                  <c:v>7.508945087955179E-09</c:v>
                </c:pt>
                <c:pt idx="41">
                  <c:v>1.2209666809683204E-09</c:v>
                </c:pt>
                <c:pt idx="42">
                  <c:v>1.744238115669027E-10</c:v>
                </c:pt>
                <c:pt idx="43">
                  <c:v>2.163396112457706E-11</c:v>
                </c:pt>
                <c:pt idx="44">
                  <c:v>2.294511028364232E-12</c:v>
                </c:pt>
                <c:pt idx="45">
                  <c:v>2.0395653585459823E-13</c:v>
                </c:pt>
                <c:pt idx="46">
                  <c:v>1.4779459119898408E-14</c:v>
                </c:pt>
                <c:pt idx="47">
                  <c:v>8.385508720509788E-16</c:v>
                </c:pt>
                <c:pt idx="48">
                  <c:v>3.4939619668790754E-17</c:v>
                </c:pt>
                <c:pt idx="49">
                  <c:v>9.507379501711759E-19</c:v>
                </c:pt>
                <c:pt idx="50">
                  <c:v>1.2676506002282335E-20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5"/>
          <c:order val="5"/>
          <c:tx>
            <c:strRef>
              <c:f>'rechts  p&lt;=p0 &amp; Alternativtest'!$Q$12</c:f>
              <c:strCache>
                <c:ptCount val="1"/>
                <c:pt idx="0">
                  <c:v>Alternativ</c:v>
                </c:pt>
              </c:strCache>
            </c:strRef>
          </c:tx>
          <c:spPr>
            <a:noFill/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'rechts  p&lt;=p0 &amp; Alternativtest'!$Q$16:$Q$116</c:f>
              <c:numCache>
                <c:ptCount val="101"/>
                <c:pt idx="0">
                  <c:v>1.2676506002282335E-20</c:v>
                </c:pt>
                <c:pt idx="1">
                  <c:v>9.507379501711759E-19</c:v>
                </c:pt>
                <c:pt idx="2">
                  <c:v>3.4939619668790754E-17</c:v>
                </c:pt>
                <c:pt idx="3">
                  <c:v>8.385508720509787E-16</c:v>
                </c:pt>
                <c:pt idx="4">
                  <c:v>1.4779459119898408E-14</c:v>
                </c:pt>
                <c:pt idx="5">
                  <c:v>2.0395653585459826E-13</c:v>
                </c:pt>
                <c:pt idx="6">
                  <c:v>2.294511028364232E-12</c:v>
                </c:pt>
                <c:pt idx="7">
                  <c:v>2.163396112457706E-11</c:v>
                </c:pt>
                <c:pt idx="8">
                  <c:v>1.7442381156690266E-10</c:v>
                </c:pt>
                <c:pt idx="9">
                  <c:v>1.2209666809683204E-09</c:v>
                </c:pt>
                <c:pt idx="10">
                  <c:v>7.508945087955179E-09</c:v>
                </c:pt>
                <c:pt idx="11">
                  <c:v>4.095788229793704E-08</c:v>
                </c:pt>
                <c:pt idx="12">
                  <c:v>1.996696762024434E-07</c:v>
                </c:pt>
                <c:pt idx="13">
                  <c:v>8.754747341184063E-07</c:v>
                </c:pt>
                <c:pt idx="14">
                  <c:v>3.470631981683684E-06</c:v>
                </c:pt>
                <c:pt idx="15">
                  <c:v>1.2494275134061278E-05</c:v>
                </c:pt>
                <c:pt idx="16">
                  <c:v>4.0996840283638614E-05</c:v>
                </c:pt>
                <c:pt idx="17">
                  <c:v>0.00012299052085091552</c:v>
                </c:pt>
                <c:pt idx="18">
                  <c:v>0.0003382239323400182</c:v>
                </c:pt>
                <c:pt idx="19">
                  <c:v>0.0008544604606484674</c:v>
                </c:pt>
                <c:pt idx="20">
                  <c:v>0.0019866205710076827</c:v>
                </c:pt>
                <c:pt idx="21">
                  <c:v>0.004257044080730746</c:v>
                </c:pt>
                <c:pt idx="22">
                  <c:v>0.008417337159626708</c:v>
                </c:pt>
                <c:pt idx="23">
                  <c:v>0.0153707895958401</c:v>
                </c:pt>
                <c:pt idx="24">
                  <c:v>0.025938207442980116</c:v>
                </c:pt>
                <c:pt idx="25">
                  <c:v>0.040463603611049</c:v>
                </c:pt>
                <c:pt idx="26">
                  <c:v>0.05836096674670537</c:v>
                </c:pt>
                <c:pt idx="27">
                  <c:v>0.0778146223289403</c:v>
                </c:pt>
                <c:pt idx="28">
                  <c:v>0.09587873108387276</c:v>
                </c:pt>
                <c:pt idx="29">
                  <c:v>0.1091033836471657</c:v>
                </c:pt>
                <c:pt idx="30">
                  <c:v>0.11455855282952411</c:v>
                </c:pt>
                <c:pt idx="31">
                  <c:v>0.11086311564147464</c:v>
                </c:pt>
                <c:pt idx="32">
                  <c:v>0.09873746236818853</c:v>
                </c:pt>
                <c:pt idx="33">
                  <c:v>0.08078519648306326</c:v>
                </c:pt>
                <c:pt idx="34">
                  <c:v>0.060588897362297514</c:v>
                </c:pt>
                <c:pt idx="35">
                  <c:v>0.041546672477003915</c:v>
                </c:pt>
                <c:pt idx="36">
                  <c:v>0.025966670298127516</c:v>
                </c:pt>
                <c:pt idx="37">
                  <c:v>0.014737839898937202</c:v>
                </c:pt>
                <c:pt idx="38">
                  <c:v>0.0075628388955072704</c:v>
                </c:pt>
                <c:pt idx="39">
                  <c:v>0.003490541028695654</c:v>
                </c:pt>
                <c:pt idx="40">
                  <c:v>0.0014398481743369618</c:v>
                </c:pt>
                <c:pt idx="41">
                  <c:v>0.0005267737223183993</c:v>
                </c:pt>
                <c:pt idx="42">
                  <c:v>0.00016932012503091383</c:v>
                </c:pt>
                <c:pt idx="43">
                  <c:v>4.725212791560396E-05</c:v>
                </c:pt>
                <c:pt idx="44">
                  <c:v>1.1276075979860018E-05</c:v>
                </c:pt>
                <c:pt idx="45">
                  <c:v>2.255215195972008E-06</c:v>
                </c:pt>
                <c:pt idx="46">
                  <c:v>3.6769812977804405E-07</c:v>
                </c:pt>
                <c:pt idx="47">
                  <c:v>4.6940186780175924E-08</c:v>
                </c:pt>
                <c:pt idx="48">
                  <c:v>4.400642510641486E-09</c:v>
                </c:pt>
                <c:pt idx="49">
                  <c:v>2.6942709248825377E-10</c:v>
                </c:pt>
                <c:pt idx="50">
                  <c:v>8.082812774647628E-12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50"/>
        <c:axId val="38630120"/>
        <c:axId val="12126761"/>
      </c:barChart>
      <c:catAx>
        <c:axId val="38630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Trefferzahl 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126761"/>
        <c:crosses val="autoZero"/>
        <c:auto val="1"/>
        <c:lblOffset val="100"/>
        <c:tickLblSkip val="5"/>
        <c:tickMarkSkip val="5"/>
        <c:noMultiLvlLbl val="0"/>
      </c:catAx>
      <c:valAx>
        <c:axId val="12126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30120"/>
        <c:crossesAt val="1"/>
        <c:crossBetween val="between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42"/>
          <c:y val="0.09625"/>
          <c:w val="0.95425"/>
          <c:h val="0.079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8</xdr:row>
      <xdr:rowOff>9525</xdr:rowOff>
    </xdr:from>
    <xdr:to>
      <xdr:col>4</xdr:col>
      <xdr:colOff>628650</xdr:colOff>
      <xdr:row>8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3430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13</xdr:col>
      <xdr:colOff>609600</xdr:colOff>
      <xdr:row>18</xdr:row>
      <xdr:rowOff>123825</xdr:rowOff>
    </xdr:to>
    <xdr:graphicFrame>
      <xdr:nvGraphicFramePr>
        <xdr:cNvPr id="2" name="Chart 7"/>
        <xdr:cNvGraphicFramePr/>
      </xdr:nvGraphicFramePr>
      <xdr:xfrm>
        <a:off x="4229100" y="28575"/>
        <a:ext cx="50387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8</xdr:row>
      <xdr:rowOff>9525</xdr:rowOff>
    </xdr:from>
    <xdr:to>
      <xdr:col>4</xdr:col>
      <xdr:colOff>628650</xdr:colOff>
      <xdr:row>8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134302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0</xdr:row>
      <xdr:rowOff>28575</xdr:rowOff>
    </xdr:from>
    <xdr:to>
      <xdr:col>13</xdr:col>
      <xdr:colOff>609600</xdr:colOff>
      <xdr:row>18</xdr:row>
      <xdr:rowOff>123825</xdr:rowOff>
    </xdr:to>
    <xdr:graphicFrame>
      <xdr:nvGraphicFramePr>
        <xdr:cNvPr id="2" name="Chart 6"/>
        <xdr:cNvGraphicFramePr/>
      </xdr:nvGraphicFramePr>
      <xdr:xfrm>
        <a:off x="4229100" y="28575"/>
        <a:ext cx="50387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9</xdr:row>
      <xdr:rowOff>9525</xdr:rowOff>
    </xdr:from>
    <xdr:to>
      <xdr:col>4</xdr:col>
      <xdr:colOff>628650</xdr:colOff>
      <xdr:row>9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47637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57150</xdr:colOff>
      <xdr:row>0</xdr:row>
      <xdr:rowOff>19050</xdr:rowOff>
    </xdr:from>
    <xdr:to>
      <xdr:col>15</xdr:col>
      <xdr:colOff>0</xdr:colOff>
      <xdr:row>14</xdr:row>
      <xdr:rowOff>142875</xdr:rowOff>
    </xdr:to>
    <xdr:graphicFrame>
      <xdr:nvGraphicFramePr>
        <xdr:cNvPr id="2" name="Chart 4"/>
        <xdr:cNvGraphicFramePr/>
      </xdr:nvGraphicFramePr>
      <xdr:xfrm>
        <a:off x="4219575" y="19050"/>
        <a:ext cx="50673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9</xdr:row>
      <xdr:rowOff>9525</xdr:rowOff>
    </xdr:from>
    <xdr:to>
      <xdr:col>4</xdr:col>
      <xdr:colOff>628650</xdr:colOff>
      <xdr:row>9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47637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57150</xdr:colOff>
      <xdr:row>0</xdr:row>
      <xdr:rowOff>19050</xdr:rowOff>
    </xdr:from>
    <xdr:to>
      <xdr:col>15</xdr:col>
      <xdr:colOff>0</xdr:colOff>
      <xdr:row>14</xdr:row>
      <xdr:rowOff>142875</xdr:rowOff>
    </xdr:to>
    <xdr:graphicFrame>
      <xdr:nvGraphicFramePr>
        <xdr:cNvPr id="2" name="Chart 4"/>
        <xdr:cNvGraphicFramePr/>
      </xdr:nvGraphicFramePr>
      <xdr:xfrm>
        <a:off x="4219575" y="19050"/>
        <a:ext cx="506730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9</xdr:row>
      <xdr:rowOff>9525</xdr:rowOff>
    </xdr:from>
    <xdr:to>
      <xdr:col>4</xdr:col>
      <xdr:colOff>628650</xdr:colOff>
      <xdr:row>9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47637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114300</xdr:colOff>
      <xdr:row>9</xdr:row>
      <xdr:rowOff>9525</xdr:rowOff>
    </xdr:from>
    <xdr:to>
      <xdr:col>4</xdr:col>
      <xdr:colOff>628650</xdr:colOff>
      <xdr:row>9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476375"/>
          <a:ext cx="514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57150</xdr:colOff>
      <xdr:row>0</xdr:row>
      <xdr:rowOff>19050</xdr:rowOff>
    </xdr:from>
    <xdr:to>
      <xdr:col>15</xdr:col>
      <xdr:colOff>0</xdr:colOff>
      <xdr:row>14</xdr:row>
      <xdr:rowOff>142875</xdr:rowOff>
    </xdr:to>
    <xdr:graphicFrame>
      <xdr:nvGraphicFramePr>
        <xdr:cNvPr id="3" name="Chart 9"/>
        <xdr:cNvGraphicFramePr/>
      </xdr:nvGraphicFramePr>
      <xdr:xfrm>
        <a:off x="4219575" y="19050"/>
        <a:ext cx="507682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B2" sqref="B2"/>
    </sheetView>
  </sheetViews>
  <sheetFormatPr defaultColWidth="11.421875" defaultRowHeight="12.75"/>
  <cols>
    <col min="1" max="1" width="8.421875" style="0" customWidth="1"/>
    <col min="2" max="2" width="9.00390625" style="0" customWidth="1"/>
    <col min="3" max="3" width="10.140625" style="0" customWidth="1"/>
    <col min="4" max="4" width="10.421875" style="0" customWidth="1"/>
    <col min="5" max="5" width="11.28125" style="0" customWidth="1"/>
    <col min="6" max="6" width="13.140625" style="0" customWidth="1"/>
    <col min="7" max="7" width="0.9921875" style="0" customWidth="1"/>
    <col min="8" max="8" width="11.57421875" style="0" customWidth="1"/>
    <col min="9" max="9" width="12.28125" style="0" customWidth="1"/>
    <col min="10" max="10" width="12.140625" style="0" customWidth="1"/>
    <col min="11" max="11" width="8.00390625" style="0" customWidth="1"/>
    <col min="12" max="12" width="10.140625" style="0" customWidth="1"/>
    <col min="13" max="13" width="12.28125" style="0" customWidth="1"/>
    <col min="14" max="14" width="9.7109375" style="0" customWidth="1"/>
  </cols>
  <sheetData>
    <row r="1" spans="1:6" ht="15">
      <c r="A1" s="14"/>
      <c r="B1" s="45" t="s">
        <v>3</v>
      </c>
      <c r="C1" s="15"/>
      <c r="D1" s="1"/>
      <c r="E1" s="19" t="s">
        <v>31</v>
      </c>
      <c r="F1" s="10"/>
    </row>
    <row r="2" spans="2:6" ht="12.75">
      <c r="B2" s="44" t="s">
        <v>86</v>
      </c>
      <c r="C2" s="1"/>
      <c r="D2" s="1"/>
      <c r="E2" s="11" t="s">
        <v>32</v>
      </c>
      <c r="F2" s="10"/>
    </row>
    <row r="3" spans="1:6" ht="12.75">
      <c r="A3" s="39"/>
      <c r="B3" s="42"/>
      <c r="C3" s="12" t="s">
        <v>0</v>
      </c>
      <c r="D3" s="6" t="s">
        <v>6</v>
      </c>
      <c r="E3" s="17">
        <f>F3</f>
        <v>50</v>
      </c>
      <c r="F3" s="20">
        <v>50</v>
      </c>
    </row>
    <row r="4" spans="2:6" ht="12.75">
      <c r="B4" s="1"/>
      <c r="C4" s="1"/>
      <c r="D4" s="1"/>
      <c r="E4" s="9" t="s">
        <v>5</v>
      </c>
      <c r="F4" s="1"/>
    </row>
    <row r="5" spans="1:6" ht="12.75">
      <c r="A5" s="39"/>
      <c r="B5" s="42"/>
      <c r="C5" s="12" t="s">
        <v>1</v>
      </c>
      <c r="D5" s="6" t="s">
        <v>7</v>
      </c>
      <c r="E5" s="17">
        <f>F5/100</f>
        <v>0.5</v>
      </c>
      <c r="F5" s="20">
        <v>50</v>
      </c>
    </row>
    <row r="6" spans="1:6" ht="12.75">
      <c r="A6" s="40"/>
      <c r="B6" s="1"/>
      <c r="C6" s="1"/>
      <c r="D6" s="8"/>
      <c r="E6" s="9" t="s">
        <v>4</v>
      </c>
      <c r="F6" s="1"/>
    </row>
    <row r="7" spans="1:6" ht="12.75" customHeight="1">
      <c r="A7" s="41"/>
      <c r="B7" s="43"/>
      <c r="C7" s="23" t="s">
        <v>10</v>
      </c>
      <c r="D7" s="24" t="s">
        <v>11</v>
      </c>
      <c r="E7" s="25" t="s">
        <v>12</v>
      </c>
      <c r="F7" s="25">
        <f>E3*E5</f>
        <v>25</v>
      </c>
    </row>
    <row r="8" spans="1:6" ht="13.5" customHeight="1">
      <c r="A8" s="41"/>
      <c r="B8" s="43"/>
      <c r="C8" s="23" t="s">
        <v>13</v>
      </c>
      <c r="D8" s="24" t="s">
        <v>17</v>
      </c>
      <c r="E8" s="25" t="s">
        <v>30</v>
      </c>
      <c r="F8" s="25">
        <f>E3*E5*(1-E5)</f>
        <v>12.5</v>
      </c>
    </row>
    <row r="9" spans="1:6" ht="12.75" customHeight="1">
      <c r="A9" s="41"/>
      <c r="B9" s="43"/>
      <c r="C9" s="23" t="s">
        <v>14</v>
      </c>
      <c r="D9" s="24" t="s">
        <v>15</v>
      </c>
      <c r="E9" s="25"/>
      <c r="F9" s="26">
        <f>SQRT(F8)</f>
        <v>3.5355339059327378</v>
      </c>
    </row>
    <row r="10" spans="1:5" ht="6.75" customHeight="1">
      <c r="A10" s="27"/>
      <c r="B10" s="28"/>
      <c r="C10" s="29"/>
      <c r="D10" s="30"/>
      <c r="E10" s="31"/>
    </row>
    <row r="11" spans="1:7" ht="12.75" customHeight="1">
      <c r="A11" s="2" t="s">
        <v>20</v>
      </c>
      <c r="B11" s="2" t="s">
        <v>18</v>
      </c>
      <c r="C11" s="32" t="s">
        <v>22</v>
      </c>
      <c r="D11" s="32" t="s">
        <v>23</v>
      </c>
      <c r="E11" s="32" t="s">
        <v>24</v>
      </c>
      <c r="F11" s="2" t="s">
        <v>29</v>
      </c>
      <c r="G11" s="21"/>
    </row>
    <row r="12" spans="1:7" ht="12.75" customHeight="1">
      <c r="A12" s="3" t="s">
        <v>2</v>
      </c>
      <c r="B12" s="36" t="s">
        <v>9</v>
      </c>
      <c r="C12" s="66" t="s">
        <v>25</v>
      </c>
      <c r="D12" s="33" t="s">
        <v>25</v>
      </c>
      <c r="E12" s="49" t="s">
        <v>25</v>
      </c>
      <c r="F12" s="46" t="s">
        <v>16</v>
      </c>
      <c r="G12" s="22"/>
    </row>
    <row r="13" spans="1:7" ht="15.75">
      <c r="A13" s="7" t="s">
        <v>21</v>
      </c>
      <c r="B13" s="37" t="s">
        <v>19</v>
      </c>
      <c r="C13" s="99" t="s">
        <v>26</v>
      </c>
      <c r="D13" s="34" t="s">
        <v>27</v>
      </c>
      <c r="E13" s="50" t="s">
        <v>28</v>
      </c>
      <c r="F13" s="47" t="s">
        <v>8</v>
      </c>
      <c r="G13" s="21"/>
    </row>
    <row r="14" spans="1:7" ht="12.75" customHeight="1">
      <c r="A14" s="3"/>
      <c r="B14" s="38">
        <f>SUM(B15:B115)</f>
        <v>0.11227517265921692</v>
      </c>
      <c r="C14" s="68">
        <f>SUM(C15:C115)+B14</f>
        <v>0.6777636796424537</v>
      </c>
      <c r="D14" s="35">
        <f>SUM(D15:D115)+C14</f>
        <v>0.967160862435732</v>
      </c>
      <c r="E14" s="51">
        <f>SUM(E15:E115)+D14</f>
        <v>0.9973978285432784</v>
      </c>
      <c r="F14" s="48">
        <f>SUM(F15:F115)+E14</f>
        <v>1.0000000000000007</v>
      </c>
      <c r="G14" s="21"/>
    </row>
    <row r="15" spans="1:6" ht="12.75">
      <c r="A15" s="4">
        <v>0</v>
      </c>
      <c r="B15" s="5">
        <f aca="true" t="shared" si="0" ref="B15:B46">IF($A15&lt;&gt;"",IF(ABS($F$7-$A15)&lt;=0.5,BINOMDIST($A15,$E$3,$E$5,FALSE),""),"")</f>
      </c>
      <c r="C15" s="5">
        <f aca="true" t="shared" si="1" ref="C15:C46">IF(AND($A15&gt;=$F$7-$F$9,$A15&lt;=$F$7+$F$9,B15=""),BINOMDIST($A15,$E$3,$E$5,FALSE),"")</f>
      </c>
      <c r="D15" s="5">
        <f aca="true" t="shared" si="2" ref="D15:D46">IF(AND($A15&gt;=$F$7-2*$F$9,$A15&lt;=$F$7+2*$F$9,C15="",B15=""),BINOMDIST($A15,$E$3,$E$5,FALSE),"")</f>
      </c>
      <c r="E15" s="5">
        <f aca="true" t="shared" si="3" ref="E15:E46">IF(AND($A15&gt;=$F$7-3*$F$9,$A15&lt;=$F$7+3*$F$9,D15="",C15="",B15=""),BINOMDIST($A15,$E$3,$E$5,FALSE),"")</f>
      </c>
      <c r="F15" s="5">
        <f aca="true" t="shared" si="4" ref="F15:F46">IF(AND($A15&lt;&gt;"",E15="",D15="",C15="",B15=""),BINOMDIST($A15,$E$3,$E$5,FALSE),"")</f>
        <v>8.881784197001244E-16</v>
      </c>
    </row>
    <row r="16" spans="1:6" ht="12.75">
      <c r="A16" s="4">
        <f aca="true" t="shared" si="5" ref="A16:A47">IF(A15&lt;$E$3,A15+1,"")</f>
        <v>1</v>
      </c>
      <c r="B16" s="5">
        <f t="shared" si="0"/>
      </c>
      <c r="C16" s="5">
        <f t="shared" si="1"/>
      </c>
      <c r="D16" s="5">
        <f t="shared" si="2"/>
      </c>
      <c r="E16" s="5">
        <f t="shared" si="3"/>
      </c>
      <c r="F16" s="5">
        <f t="shared" si="4"/>
        <v>4.440892098500631E-14</v>
      </c>
    </row>
    <row r="17" spans="1:6" ht="12.75">
      <c r="A17" s="4">
        <f t="shared" si="5"/>
        <v>2</v>
      </c>
      <c r="B17" s="5">
        <f t="shared" si="0"/>
      </c>
      <c r="C17" s="5">
        <f t="shared" si="1"/>
      </c>
      <c r="D17" s="5">
        <f t="shared" si="2"/>
      </c>
      <c r="E17" s="5">
        <f t="shared" si="3"/>
      </c>
      <c r="F17" s="5">
        <f t="shared" si="4"/>
        <v>1.0880185641326566E-12</v>
      </c>
    </row>
    <row r="18" spans="1:6" ht="12.75">
      <c r="A18" s="4">
        <f t="shared" si="5"/>
        <v>3</v>
      </c>
      <c r="B18" s="5">
        <f t="shared" si="0"/>
      </c>
      <c r="C18" s="5">
        <f t="shared" si="1"/>
      </c>
      <c r="D18" s="5">
        <f t="shared" si="2"/>
      </c>
      <c r="E18" s="5">
        <f t="shared" si="3"/>
      </c>
      <c r="F18" s="5">
        <f t="shared" si="4"/>
        <v>1.7408297026122416E-11</v>
      </c>
    </row>
    <row r="19" spans="1:6" ht="12.75">
      <c r="A19" s="4">
        <f t="shared" si="5"/>
        <v>4</v>
      </c>
      <c r="B19" s="5">
        <f t="shared" si="0"/>
      </c>
      <c r="C19" s="5">
        <f t="shared" si="1"/>
      </c>
      <c r="D19" s="5">
        <f t="shared" si="2"/>
      </c>
      <c r="E19" s="5">
        <f t="shared" si="3"/>
      </c>
      <c r="F19" s="5">
        <f t="shared" si="4"/>
        <v>2.0454749005693874E-10</v>
      </c>
    </row>
    <row r="20" spans="1:13" ht="12.75">
      <c r="A20" s="4">
        <f t="shared" si="5"/>
        <v>5</v>
      </c>
      <c r="B20" s="5">
        <f t="shared" si="0"/>
      </c>
      <c r="C20" s="5">
        <f t="shared" si="1"/>
      </c>
      <c r="D20" s="5">
        <f t="shared" si="2"/>
      </c>
      <c r="E20" s="5">
        <f t="shared" si="3"/>
      </c>
      <c r="F20" s="5">
        <f t="shared" si="4"/>
        <v>1.88183690852384E-09</v>
      </c>
      <c r="I20" s="6" t="s">
        <v>6</v>
      </c>
      <c r="J20" s="3">
        <f>E3</f>
        <v>50</v>
      </c>
      <c r="L20" s="6" t="s">
        <v>7</v>
      </c>
      <c r="M20" s="3">
        <f>E5</f>
        <v>0.5</v>
      </c>
    </row>
    <row r="21" spans="1:6" ht="12.75">
      <c r="A21" s="4">
        <f t="shared" si="5"/>
        <v>6</v>
      </c>
      <c r="B21" s="5">
        <f t="shared" si="0"/>
      </c>
      <c r="C21" s="5">
        <f t="shared" si="1"/>
      </c>
      <c r="D21" s="5">
        <f t="shared" si="2"/>
      </c>
      <c r="E21" s="5">
        <f t="shared" si="3"/>
      </c>
      <c r="F21" s="5">
        <f t="shared" si="4"/>
        <v>1.4113776813928782E-08</v>
      </c>
    </row>
    <row r="22" spans="1:6" ht="12.75">
      <c r="A22" s="4">
        <f t="shared" si="5"/>
        <v>7</v>
      </c>
      <c r="B22" s="5">
        <f t="shared" si="0"/>
      </c>
      <c r="C22" s="5">
        <f t="shared" si="1"/>
      </c>
      <c r="D22" s="5">
        <f t="shared" si="2"/>
      </c>
      <c r="E22" s="5">
        <f t="shared" si="3"/>
      </c>
      <c r="F22" s="5">
        <f t="shared" si="4"/>
        <v>8.871516854469533E-08</v>
      </c>
    </row>
    <row r="23" spans="1:6" ht="12.75">
      <c r="A23" s="4">
        <f t="shared" si="5"/>
        <v>8</v>
      </c>
      <c r="B23" s="5">
        <f t="shared" si="0"/>
      </c>
      <c r="C23" s="5">
        <f t="shared" si="1"/>
      </c>
      <c r="D23" s="5">
        <f t="shared" si="2"/>
      </c>
      <c r="E23" s="5">
        <f t="shared" si="3"/>
      </c>
      <c r="F23" s="5">
        <f t="shared" si="4"/>
        <v>4.768440309277366E-07</v>
      </c>
    </row>
    <row r="24" spans="1:6" ht="12.75">
      <c r="A24" s="4">
        <f t="shared" si="5"/>
        <v>9</v>
      </c>
      <c r="B24" s="5">
        <f t="shared" si="0"/>
      </c>
      <c r="C24" s="5">
        <f t="shared" si="1"/>
      </c>
      <c r="D24" s="5">
        <f t="shared" si="2"/>
      </c>
      <c r="E24" s="5">
        <f t="shared" si="3"/>
      </c>
      <c r="F24" s="5">
        <f t="shared" si="4"/>
        <v>2.2252721443294415E-06</v>
      </c>
    </row>
    <row r="25" spans="1:6" ht="12.75">
      <c r="A25" s="4">
        <f t="shared" si="5"/>
        <v>10</v>
      </c>
      <c r="B25" s="5">
        <f t="shared" si="0"/>
      </c>
      <c r="C25" s="5">
        <f t="shared" si="1"/>
      </c>
      <c r="D25" s="5">
        <f t="shared" si="2"/>
      </c>
      <c r="E25" s="5">
        <f t="shared" si="3"/>
      </c>
      <c r="F25" s="5">
        <f t="shared" si="4"/>
        <v>9.123615791750694E-06</v>
      </c>
    </row>
    <row r="26" spans="1:6" ht="12.75">
      <c r="A26" s="4">
        <f t="shared" si="5"/>
        <v>11</v>
      </c>
      <c r="B26" s="5">
        <f t="shared" si="0"/>
      </c>
      <c r="C26" s="5">
        <f t="shared" si="1"/>
      </c>
      <c r="D26" s="5">
        <f t="shared" si="2"/>
      </c>
      <c r="E26" s="5">
        <f t="shared" si="3"/>
      </c>
      <c r="F26" s="5">
        <f t="shared" si="4"/>
        <v>3.31767846972753E-05</v>
      </c>
    </row>
    <row r="27" spans="1:6" ht="12.75">
      <c r="A27" s="4">
        <f t="shared" si="5"/>
        <v>12</v>
      </c>
      <c r="B27" s="5">
        <f t="shared" si="0"/>
      </c>
      <c r="C27" s="5">
        <f t="shared" si="1"/>
      </c>
      <c r="D27" s="5">
        <f t="shared" si="2"/>
      </c>
      <c r="E27" s="5">
        <f t="shared" si="3"/>
      </c>
      <c r="F27" s="5">
        <f t="shared" si="4"/>
        <v>0.00010782455026614466</v>
      </c>
    </row>
    <row r="28" spans="1:6" ht="12.75">
      <c r="A28" s="4">
        <f t="shared" si="5"/>
        <v>13</v>
      </c>
      <c r="B28" s="5">
        <f t="shared" si="0"/>
      </c>
      <c r="C28" s="5">
        <f t="shared" si="1"/>
      </c>
      <c r="D28" s="5">
        <f t="shared" si="2"/>
      </c>
      <c r="E28" s="5">
        <f t="shared" si="3"/>
      </c>
      <c r="F28" s="5">
        <f t="shared" si="4"/>
        <v>0.00031517945462411566</v>
      </c>
    </row>
    <row r="29" spans="1:6" ht="12.75">
      <c r="A29" s="4">
        <f t="shared" si="5"/>
        <v>14</v>
      </c>
      <c r="B29" s="5">
        <f t="shared" si="0"/>
      </c>
      <c r="C29" s="5">
        <f t="shared" si="1"/>
      </c>
      <c r="D29" s="5">
        <f t="shared" si="2"/>
      </c>
      <c r="E29" s="5">
        <f t="shared" si="3"/>
      </c>
      <c r="F29" s="5">
        <f t="shared" si="4"/>
        <v>0.0008329742729351614</v>
      </c>
    </row>
    <row r="30" spans="1:6" ht="12.75">
      <c r="A30" s="4">
        <f t="shared" si="5"/>
        <v>15</v>
      </c>
      <c r="B30" s="5">
        <f t="shared" si="0"/>
      </c>
      <c r="C30" s="5">
        <f t="shared" si="1"/>
      </c>
      <c r="D30" s="5">
        <f t="shared" si="2"/>
      </c>
      <c r="E30" s="5">
        <f t="shared" si="3"/>
        <v>0.0019991382550443916</v>
      </c>
      <c r="F30" s="5">
        <f t="shared" si="4"/>
      </c>
    </row>
    <row r="31" spans="1:6" ht="12.75">
      <c r="A31" s="4">
        <f t="shared" si="5"/>
        <v>16</v>
      </c>
      <c r="B31" s="5">
        <f t="shared" si="0"/>
      </c>
      <c r="C31" s="5">
        <f t="shared" si="1"/>
      </c>
      <c r="D31" s="5">
        <f t="shared" si="2"/>
      </c>
      <c r="E31" s="5">
        <f t="shared" si="3"/>
        <v>0.0043731149329095985</v>
      </c>
      <c r="F31" s="5">
        <f t="shared" si="4"/>
      </c>
    </row>
    <row r="32" spans="1:6" ht="12.75">
      <c r="A32" s="4">
        <f t="shared" si="5"/>
        <v>17</v>
      </c>
      <c r="B32" s="5">
        <f t="shared" si="0"/>
      </c>
      <c r="C32" s="5">
        <f t="shared" si="1"/>
      </c>
      <c r="D32" s="5">
        <f t="shared" si="2"/>
      </c>
      <c r="E32" s="5">
        <f t="shared" si="3"/>
        <v>0.008746229865819211</v>
      </c>
      <c r="F32" s="5">
        <f t="shared" si="4"/>
      </c>
    </row>
    <row r="33" spans="1:6" ht="12.75">
      <c r="A33" s="4">
        <f t="shared" si="5"/>
        <v>18</v>
      </c>
      <c r="B33" s="5">
        <f t="shared" si="0"/>
      </c>
      <c r="C33" s="5">
        <f t="shared" si="1"/>
      </c>
      <c r="D33" s="5">
        <f t="shared" si="2"/>
        <v>0.016034754754001866</v>
      </c>
      <c r="E33" s="5">
        <f t="shared" si="3"/>
      </c>
      <c r="F33" s="5">
        <f t="shared" si="4"/>
      </c>
    </row>
    <row r="34" spans="1:6" ht="12.75">
      <c r="A34" s="4">
        <f t="shared" si="5"/>
        <v>19</v>
      </c>
      <c r="B34" s="5">
        <f t="shared" si="0"/>
      </c>
      <c r="C34" s="5">
        <f t="shared" si="1"/>
      </c>
      <c r="D34" s="5">
        <f t="shared" si="2"/>
        <v>0.027005902743582017</v>
      </c>
      <c r="E34" s="5">
        <f t="shared" si="3"/>
      </c>
      <c r="F34" s="5">
        <f t="shared" si="4"/>
      </c>
    </row>
    <row r="35" spans="1:10" ht="12.75">
      <c r="A35" s="4">
        <f t="shared" si="5"/>
        <v>20</v>
      </c>
      <c r="B35" s="5">
        <f t="shared" si="0"/>
      </c>
      <c r="C35" s="5">
        <f t="shared" si="1"/>
      </c>
      <c r="D35" s="5">
        <f t="shared" si="2"/>
        <v>0.04185914925255222</v>
      </c>
      <c r="E35" s="5">
        <f t="shared" si="3"/>
      </c>
      <c r="F35" s="5">
        <f t="shared" si="4"/>
      </c>
      <c r="G35" s="16"/>
      <c r="H35" s="16"/>
      <c r="I35" s="16"/>
      <c r="J35" s="16"/>
    </row>
    <row r="36" spans="1:6" ht="12.75">
      <c r="A36" s="4">
        <f t="shared" si="5"/>
        <v>21</v>
      </c>
      <c r="B36" s="5">
        <f t="shared" si="0"/>
      </c>
      <c r="C36" s="5">
        <f t="shared" si="1"/>
      </c>
      <c r="D36" s="5">
        <f t="shared" si="2"/>
        <v>0.05979878464650307</v>
      </c>
      <c r="E36" s="5">
        <f t="shared" si="3"/>
      </c>
      <c r="F36" s="5">
        <f t="shared" si="4"/>
      </c>
    </row>
    <row r="37" spans="1:6" ht="12.75">
      <c r="A37" s="4">
        <f t="shared" si="5"/>
        <v>22</v>
      </c>
      <c r="B37" s="5">
        <f t="shared" si="0"/>
      </c>
      <c r="C37" s="5">
        <f t="shared" si="1"/>
        <v>0.07882567067039052</v>
      </c>
      <c r="D37" s="5">
        <f t="shared" si="2"/>
      </c>
      <c r="E37" s="5">
        <f t="shared" si="3"/>
      </c>
      <c r="F37" s="5">
        <f t="shared" si="4"/>
      </c>
    </row>
    <row r="38" spans="1:6" ht="12.75">
      <c r="A38" s="4">
        <f t="shared" si="5"/>
        <v>23</v>
      </c>
      <c r="B38" s="5">
        <f t="shared" si="0"/>
      </c>
      <c r="C38" s="5">
        <f t="shared" si="1"/>
        <v>0.09596168603351879</v>
      </c>
      <c r="D38" s="5">
        <f t="shared" si="2"/>
      </c>
      <c r="E38" s="5">
        <f t="shared" si="3"/>
      </c>
      <c r="F38" s="5">
        <f t="shared" si="4"/>
      </c>
    </row>
    <row r="39" spans="1:6" ht="12.75">
      <c r="A39" s="4">
        <f t="shared" si="5"/>
        <v>24</v>
      </c>
      <c r="B39" s="5">
        <f t="shared" si="0"/>
      </c>
      <c r="C39" s="5">
        <f t="shared" si="1"/>
        <v>0.10795689678770905</v>
      </c>
      <c r="D39" s="5">
        <f t="shared" si="2"/>
      </c>
      <c r="E39" s="5">
        <f t="shared" si="3"/>
      </c>
      <c r="F39" s="5">
        <f t="shared" si="4"/>
      </c>
    </row>
    <row r="40" spans="1:6" ht="12.75">
      <c r="A40" s="4">
        <f t="shared" si="5"/>
        <v>25</v>
      </c>
      <c r="B40" s="5">
        <f t="shared" si="0"/>
        <v>0.11227517265921692</v>
      </c>
      <c r="C40" s="5">
        <f t="shared" si="1"/>
      </c>
      <c r="D40" s="5">
        <f t="shared" si="2"/>
      </c>
      <c r="E40" s="5">
        <f t="shared" si="3"/>
      </c>
      <c r="F40" s="5">
        <f t="shared" si="4"/>
      </c>
    </row>
    <row r="41" spans="1:6" ht="12.75">
      <c r="A41" s="4">
        <f t="shared" si="5"/>
        <v>26</v>
      </c>
      <c r="B41" s="5">
        <f t="shared" si="0"/>
      </c>
      <c r="C41" s="5">
        <f t="shared" si="1"/>
        <v>0.10795689678770905</v>
      </c>
      <c r="D41" s="5">
        <f t="shared" si="2"/>
      </c>
      <c r="E41" s="5">
        <f t="shared" si="3"/>
      </c>
      <c r="F41" s="5">
        <f t="shared" si="4"/>
      </c>
    </row>
    <row r="42" spans="1:6" ht="12.75">
      <c r="A42" s="4">
        <f t="shared" si="5"/>
        <v>27</v>
      </c>
      <c r="B42" s="5">
        <f t="shared" si="0"/>
      </c>
      <c r="C42" s="5">
        <f t="shared" si="1"/>
        <v>0.09596168603351879</v>
      </c>
      <c r="D42" s="5">
        <f t="shared" si="2"/>
      </c>
      <c r="E42" s="5">
        <f t="shared" si="3"/>
      </c>
      <c r="F42" s="5">
        <f t="shared" si="4"/>
      </c>
    </row>
    <row r="43" spans="1:6" ht="12.75">
      <c r="A43" s="4">
        <f t="shared" si="5"/>
        <v>28</v>
      </c>
      <c r="B43" s="5">
        <f t="shared" si="0"/>
      </c>
      <c r="C43" s="5">
        <f t="shared" si="1"/>
        <v>0.07882567067039052</v>
      </c>
      <c r="D43" s="5">
        <f t="shared" si="2"/>
      </c>
      <c r="E43" s="5">
        <f t="shared" si="3"/>
      </c>
      <c r="F43" s="5">
        <f t="shared" si="4"/>
      </c>
    </row>
    <row r="44" spans="1:6" ht="12.75">
      <c r="A44" s="4">
        <f t="shared" si="5"/>
        <v>29</v>
      </c>
      <c r="B44" s="5">
        <f t="shared" si="0"/>
      </c>
      <c r="C44" s="5">
        <f t="shared" si="1"/>
      </c>
      <c r="D44" s="5">
        <f t="shared" si="2"/>
        <v>0.05979878464650307</v>
      </c>
      <c r="E44" s="5">
        <f t="shared" si="3"/>
      </c>
      <c r="F44" s="5">
        <f t="shared" si="4"/>
      </c>
    </row>
    <row r="45" spans="1:6" ht="12.75">
      <c r="A45" s="4">
        <f t="shared" si="5"/>
        <v>30</v>
      </c>
      <c r="B45" s="5">
        <f t="shared" si="0"/>
      </c>
      <c r="C45" s="5">
        <f t="shared" si="1"/>
      </c>
      <c r="D45" s="5">
        <f t="shared" si="2"/>
        <v>0.04185914925255222</v>
      </c>
      <c r="E45" s="5">
        <f t="shared" si="3"/>
      </c>
      <c r="F45" s="5">
        <f t="shared" si="4"/>
      </c>
    </row>
    <row r="46" spans="1:6" ht="12.75">
      <c r="A46" s="4">
        <f t="shared" si="5"/>
        <v>31</v>
      </c>
      <c r="B46" s="5">
        <f t="shared" si="0"/>
      </c>
      <c r="C46" s="5">
        <f t="shared" si="1"/>
      </c>
      <c r="D46" s="5">
        <f t="shared" si="2"/>
        <v>0.027005902743582017</v>
      </c>
      <c r="E46" s="5">
        <f t="shared" si="3"/>
      </c>
      <c r="F46" s="5">
        <f t="shared" si="4"/>
      </c>
    </row>
    <row r="47" spans="1:6" ht="12.75">
      <c r="A47" s="4">
        <f t="shared" si="5"/>
        <v>32</v>
      </c>
      <c r="B47" s="5">
        <f aca="true" t="shared" si="6" ref="B47:B78">IF($A47&lt;&gt;"",IF(ABS($F$7-$A47)&lt;=0.5,BINOMDIST($A47,$E$3,$E$5,FALSE),""),"")</f>
      </c>
      <c r="C47" s="5">
        <f aca="true" t="shared" si="7" ref="C47:C78">IF(AND($A47&gt;=$F$7-$F$9,$A47&lt;=$F$7+$F$9,B47=""),BINOMDIST($A47,$E$3,$E$5,FALSE),"")</f>
      </c>
      <c r="D47" s="5">
        <f aca="true" t="shared" si="8" ref="D47:D78">IF(AND($A47&gt;=$F$7-2*$F$9,$A47&lt;=$F$7+2*$F$9,C47="",B47=""),BINOMDIST($A47,$E$3,$E$5,FALSE),"")</f>
        <v>0.016034754754001866</v>
      </c>
      <c r="E47" s="5">
        <f aca="true" t="shared" si="9" ref="E47:E78">IF(AND($A47&gt;=$F$7-3*$F$9,$A47&lt;=$F$7+3*$F$9,D47="",C47="",B47=""),BINOMDIST($A47,$E$3,$E$5,FALSE),"")</f>
      </c>
      <c r="F47" s="5">
        <f aca="true" t="shared" si="10" ref="F47:F78">IF(AND($A47&lt;&gt;"",E47="",D47="",C47="",B47=""),BINOMDIST($A47,$E$3,$E$5,FALSE),"")</f>
      </c>
    </row>
    <row r="48" spans="1:6" ht="12.75">
      <c r="A48" s="4">
        <f aca="true" t="shared" si="11" ref="A48:A79">IF(A47&lt;$E$3,A47+1,"")</f>
        <v>33</v>
      </c>
      <c r="B48" s="5">
        <f t="shared" si="6"/>
      </c>
      <c r="C48" s="5">
        <f t="shared" si="7"/>
      </c>
      <c r="D48" s="5">
        <f t="shared" si="8"/>
      </c>
      <c r="E48" s="5">
        <f t="shared" si="9"/>
        <v>0.008746229865819211</v>
      </c>
      <c r="F48" s="5">
        <f t="shared" si="10"/>
      </c>
    </row>
    <row r="49" spans="1:6" ht="12.75">
      <c r="A49" s="4">
        <f t="shared" si="11"/>
        <v>34</v>
      </c>
      <c r="B49" s="5">
        <f t="shared" si="6"/>
      </c>
      <c r="C49" s="5">
        <f t="shared" si="7"/>
      </c>
      <c r="D49" s="5">
        <f t="shared" si="8"/>
      </c>
      <c r="E49" s="5">
        <f t="shared" si="9"/>
        <v>0.0043731149329095985</v>
      </c>
      <c r="F49" s="5">
        <f t="shared" si="10"/>
      </c>
    </row>
    <row r="50" spans="1:6" ht="12.75">
      <c r="A50" s="4">
        <f t="shared" si="11"/>
        <v>35</v>
      </c>
      <c r="B50" s="5">
        <f t="shared" si="6"/>
      </c>
      <c r="C50" s="5">
        <f t="shared" si="7"/>
      </c>
      <c r="D50" s="5">
        <f t="shared" si="8"/>
      </c>
      <c r="E50" s="5">
        <f t="shared" si="9"/>
        <v>0.0019991382550443916</v>
      </c>
      <c r="F50" s="5">
        <f t="shared" si="10"/>
      </c>
    </row>
    <row r="51" spans="1:6" ht="12.75">
      <c r="A51" s="4">
        <f t="shared" si="11"/>
        <v>36</v>
      </c>
      <c r="B51" s="5">
        <f t="shared" si="6"/>
      </c>
      <c r="C51" s="5">
        <f t="shared" si="7"/>
      </c>
      <c r="D51" s="5">
        <f t="shared" si="8"/>
      </c>
      <c r="E51" s="5">
        <f t="shared" si="9"/>
      </c>
      <c r="F51" s="5">
        <f t="shared" si="10"/>
        <v>0.0008329742729351614</v>
      </c>
    </row>
    <row r="52" spans="1:6" ht="12.75">
      <c r="A52" s="4">
        <f t="shared" si="11"/>
        <v>37</v>
      </c>
      <c r="B52" s="5">
        <f t="shared" si="6"/>
      </c>
      <c r="C52" s="5">
        <f t="shared" si="7"/>
      </c>
      <c r="D52" s="5">
        <f t="shared" si="8"/>
      </c>
      <c r="E52" s="5">
        <f t="shared" si="9"/>
      </c>
      <c r="F52" s="5">
        <f t="shared" si="10"/>
        <v>0.00031517945462411566</v>
      </c>
    </row>
    <row r="53" spans="1:6" ht="12.75">
      <c r="A53" s="4">
        <f t="shared" si="11"/>
        <v>38</v>
      </c>
      <c r="B53" s="5">
        <f t="shared" si="6"/>
      </c>
      <c r="C53" s="5">
        <f t="shared" si="7"/>
      </c>
      <c r="D53" s="5">
        <f t="shared" si="8"/>
      </c>
      <c r="E53" s="5">
        <f t="shared" si="9"/>
      </c>
      <c r="F53" s="5">
        <f t="shared" si="10"/>
        <v>0.00010782455026614466</v>
      </c>
    </row>
    <row r="54" spans="1:6" ht="12.75">
      <c r="A54" s="4">
        <f t="shared" si="11"/>
        <v>39</v>
      </c>
      <c r="B54" s="5">
        <f t="shared" si="6"/>
      </c>
      <c r="C54" s="5">
        <f t="shared" si="7"/>
      </c>
      <c r="D54" s="5">
        <f t="shared" si="8"/>
      </c>
      <c r="E54" s="5">
        <f t="shared" si="9"/>
      </c>
      <c r="F54" s="5">
        <f t="shared" si="10"/>
        <v>3.31767846972753E-05</v>
      </c>
    </row>
    <row r="55" spans="1:6" ht="12.75">
      <c r="A55" s="4">
        <f t="shared" si="11"/>
        <v>40</v>
      </c>
      <c r="B55" s="5">
        <f t="shared" si="6"/>
      </c>
      <c r="C55" s="5">
        <f t="shared" si="7"/>
      </c>
      <c r="D55" s="5">
        <f t="shared" si="8"/>
      </c>
      <c r="E55" s="5">
        <f t="shared" si="9"/>
      </c>
      <c r="F55" s="5">
        <f t="shared" si="10"/>
        <v>9.123615791750694E-06</v>
      </c>
    </row>
    <row r="56" spans="1:6" ht="12.75">
      <c r="A56" s="4">
        <f t="shared" si="11"/>
        <v>41</v>
      </c>
      <c r="B56" s="5">
        <f t="shared" si="6"/>
      </c>
      <c r="C56" s="5">
        <f t="shared" si="7"/>
      </c>
      <c r="D56" s="5">
        <f t="shared" si="8"/>
      </c>
      <c r="E56" s="5">
        <f t="shared" si="9"/>
      </c>
      <c r="F56" s="5">
        <f t="shared" si="10"/>
        <v>2.2252721443294415E-06</v>
      </c>
    </row>
    <row r="57" spans="1:6" ht="12.75">
      <c r="A57" s="4">
        <f t="shared" si="11"/>
        <v>42</v>
      </c>
      <c r="B57" s="5">
        <f t="shared" si="6"/>
      </c>
      <c r="C57" s="5">
        <f t="shared" si="7"/>
      </c>
      <c r="D57" s="5">
        <f t="shared" si="8"/>
      </c>
      <c r="E57" s="5">
        <f t="shared" si="9"/>
      </c>
      <c r="F57" s="5">
        <f t="shared" si="10"/>
        <v>4.768440309277365E-07</v>
      </c>
    </row>
    <row r="58" spans="1:6" ht="12.75">
      <c r="A58" s="4">
        <f t="shared" si="11"/>
        <v>43</v>
      </c>
      <c r="B58" s="5">
        <f t="shared" si="6"/>
      </c>
      <c r="C58" s="5">
        <f t="shared" si="7"/>
      </c>
      <c r="D58" s="5">
        <f t="shared" si="8"/>
      </c>
      <c r="E58" s="5">
        <f t="shared" si="9"/>
      </c>
      <c r="F58" s="5">
        <f t="shared" si="10"/>
        <v>8.871516854469533E-08</v>
      </c>
    </row>
    <row r="59" spans="1:6" ht="12.75">
      <c r="A59" s="4">
        <f t="shared" si="11"/>
        <v>44</v>
      </c>
      <c r="B59" s="5">
        <f t="shared" si="6"/>
      </c>
      <c r="C59" s="5">
        <f t="shared" si="7"/>
      </c>
      <c r="D59" s="5">
        <f t="shared" si="8"/>
      </c>
      <c r="E59" s="5">
        <f t="shared" si="9"/>
      </c>
      <c r="F59" s="5">
        <f t="shared" si="10"/>
        <v>1.4113776813928782E-08</v>
      </c>
    </row>
    <row r="60" spans="1:6" ht="12.75">
      <c r="A60" s="4">
        <f t="shared" si="11"/>
        <v>45</v>
      </c>
      <c r="B60" s="5">
        <f t="shared" si="6"/>
      </c>
      <c r="C60" s="5">
        <f t="shared" si="7"/>
      </c>
      <c r="D60" s="5">
        <f t="shared" si="8"/>
      </c>
      <c r="E60" s="5">
        <f t="shared" si="9"/>
      </c>
      <c r="F60" s="5">
        <f t="shared" si="10"/>
        <v>1.88183690852384E-09</v>
      </c>
    </row>
    <row r="61" spans="1:6" ht="12.75">
      <c r="A61" s="4">
        <f t="shared" si="11"/>
        <v>46</v>
      </c>
      <c r="B61" s="5">
        <f t="shared" si="6"/>
      </c>
      <c r="C61" s="5">
        <f t="shared" si="7"/>
      </c>
      <c r="D61" s="5">
        <f t="shared" si="8"/>
      </c>
      <c r="E61" s="5">
        <f t="shared" si="9"/>
      </c>
      <c r="F61" s="5">
        <f t="shared" si="10"/>
        <v>2.0454749005693874E-10</v>
      </c>
    </row>
    <row r="62" spans="1:6" ht="12.75">
      <c r="A62" s="4">
        <f t="shared" si="11"/>
        <v>47</v>
      </c>
      <c r="B62" s="5">
        <f t="shared" si="6"/>
      </c>
      <c r="C62" s="5">
        <f t="shared" si="7"/>
      </c>
      <c r="D62" s="5">
        <f t="shared" si="8"/>
      </c>
      <c r="E62" s="5">
        <f t="shared" si="9"/>
      </c>
      <c r="F62" s="5">
        <f t="shared" si="10"/>
        <v>1.7408297026122416E-11</v>
      </c>
    </row>
    <row r="63" spans="1:6" ht="12.75">
      <c r="A63" s="4">
        <f t="shared" si="11"/>
        <v>48</v>
      </c>
      <c r="B63" s="5">
        <f t="shared" si="6"/>
      </c>
      <c r="C63" s="5">
        <f t="shared" si="7"/>
      </c>
      <c r="D63" s="5">
        <f t="shared" si="8"/>
      </c>
      <c r="E63" s="5">
        <f t="shared" si="9"/>
      </c>
      <c r="F63" s="5">
        <f t="shared" si="10"/>
        <v>1.0880185641326566E-12</v>
      </c>
    </row>
    <row r="64" spans="1:6" ht="12.75">
      <c r="A64" s="4">
        <f t="shared" si="11"/>
        <v>49</v>
      </c>
      <c r="B64" s="5">
        <f t="shared" si="6"/>
      </c>
      <c r="C64" s="5">
        <f t="shared" si="7"/>
      </c>
      <c r="D64" s="5">
        <f t="shared" si="8"/>
      </c>
      <c r="E64" s="5">
        <f t="shared" si="9"/>
      </c>
      <c r="F64" s="5">
        <f t="shared" si="10"/>
        <v>4.440892098500631E-14</v>
      </c>
    </row>
    <row r="65" spans="1:6" ht="12.75">
      <c r="A65" s="4">
        <f t="shared" si="11"/>
        <v>50</v>
      </c>
      <c r="B65" s="5">
        <f t="shared" si="6"/>
      </c>
      <c r="C65" s="5">
        <f t="shared" si="7"/>
      </c>
      <c r="D65" s="5">
        <f t="shared" si="8"/>
      </c>
      <c r="E65" s="5">
        <f t="shared" si="9"/>
      </c>
      <c r="F65" s="5">
        <f t="shared" si="10"/>
        <v>8.881784197001244E-16</v>
      </c>
    </row>
    <row r="66" spans="1:6" ht="12.75">
      <c r="A66" s="4">
        <f t="shared" si="11"/>
      </c>
      <c r="B66" s="5">
        <f t="shared" si="6"/>
      </c>
      <c r="C66" s="5">
        <f t="shared" si="7"/>
      </c>
      <c r="D66" s="5">
        <f t="shared" si="8"/>
      </c>
      <c r="E66" s="5">
        <f t="shared" si="9"/>
      </c>
      <c r="F66" s="5">
        <f t="shared" si="10"/>
      </c>
    </row>
    <row r="67" spans="1:6" ht="12.75">
      <c r="A67" s="4">
        <f t="shared" si="11"/>
      </c>
      <c r="B67" s="5">
        <f t="shared" si="6"/>
      </c>
      <c r="C67" s="5">
        <f t="shared" si="7"/>
      </c>
      <c r="D67" s="5">
        <f t="shared" si="8"/>
      </c>
      <c r="E67" s="5">
        <f t="shared" si="9"/>
      </c>
      <c r="F67" s="5">
        <f t="shared" si="10"/>
      </c>
    </row>
    <row r="68" spans="1:6" ht="12.75">
      <c r="A68" s="4">
        <f t="shared" si="11"/>
      </c>
      <c r="B68" s="5">
        <f t="shared" si="6"/>
      </c>
      <c r="C68" s="5">
        <f t="shared" si="7"/>
      </c>
      <c r="D68" s="5">
        <f t="shared" si="8"/>
      </c>
      <c r="E68" s="5">
        <f t="shared" si="9"/>
      </c>
      <c r="F68" s="5">
        <f t="shared" si="10"/>
      </c>
    </row>
    <row r="69" spans="1:6" ht="12.75">
      <c r="A69" s="4">
        <f t="shared" si="11"/>
      </c>
      <c r="B69" s="5">
        <f t="shared" si="6"/>
      </c>
      <c r="C69" s="5">
        <f t="shared" si="7"/>
      </c>
      <c r="D69" s="5">
        <f t="shared" si="8"/>
      </c>
      <c r="E69" s="5">
        <f t="shared" si="9"/>
      </c>
      <c r="F69" s="5">
        <f t="shared" si="10"/>
      </c>
    </row>
    <row r="70" spans="1:6" ht="12.75">
      <c r="A70" s="4">
        <f t="shared" si="11"/>
      </c>
      <c r="B70" s="5">
        <f t="shared" si="6"/>
      </c>
      <c r="C70" s="5">
        <f t="shared" si="7"/>
      </c>
      <c r="D70" s="5">
        <f t="shared" si="8"/>
      </c>
      <c r="E70" s="5">
        <f t="shared" si="9"/>
      </c>
      <c r="F70" s="5">
        <f t="shared" si="10"/>
      </c>
    </row>
    <row r="71" spans="1:6" ht="12.75">
      <c r="A71" s="4">
        <f t="shared" si="11"/>
      </c>
      <c r="B71" s="5">
        <f t="shared" si="6"/>
      </c>
      <c r="C71" s="5">
        <f t="shared" si="7"/>
      </c>
      <c r="D71" s="5">
        <f t="shared" si="8"/>
      </c>
      <c r="E71" s="5">
        <f t="shared" si="9"/>
      </c>
      <c r="F71" s="5">
        <f t="shared" si="10"/>
      </c>
    </row>
    <row r="72" spans="1:6" ht="12.75">
      <c r="A72" s="4">
        <f t="shared" si="11"/>
      </c>
      <c r="B72" s="5">
        <f t="shared" si="6"/>
      </c>
      <c r="C72" s="5">
        <f t="shared" si="7"/>
      </c>
      <c r="D72" s="5">
        <f t="shared" si="8"/>
      </c>
      <c r="E72" s="5">
        <f t="shared" si="9"/>
      </c>
      <c r="F72" s="5">
        <f t="shared" si="10"/>
      </c>
    </row>
    <row r="73" spans="1:6" ht="12.75">
      <c r="A73" s="4">
        <f t="shared" si="11"/>
      </c>
      <c r="B73" s="5">
        <f t="shared" si="6"/>
      </c>
      <c r="C73" s="5">
        <f t="shared" si="7"/>
      </c>
      <c r="D73" s="5">
        <f t="shared" si="8"/>
      </c>
      <c r="E73" s="5">
        <f t="shared" si="9"/>
      </c>
      <c r="F73" s="5">
        <f t="shared" si="10"/>
      </c>
    </row>
    <row r="74" spans="1:6" ht="12.75">
      <c r="A74" s="4">
        <f t="shared" si="11"/>
      </c>
      <c r="B74" s="5">
        <f t="shared" si="6"/>
      </c>
      <c r="C74" s="5">
        <f t="shared" si="7"/>
      </c>
      <c r="D74" s="5">
        <f t="shared" si="8"/>
      </c>
      <c r="E74" s="5">
        <f t="shared" si="9"/>
      </c>
      <c r="F74" s="5">
        <f t="shared" si="10"/>
      </c>
    </row>
    <row r="75" spans="1:6" ht="12.75">
      <c r="A75" s="4">
        <f t="shared" si="11"/>
      </c>
      <c r="B75" s="5">
        <f t="shared" si="6"/>
      </c>
      <c r="C75" s="5">
        <f t="shared" si="7"/>
      </c>
      <c r="D75" s="5">
        <f t="shared" si="8"/>
      </c>
      <c r="E75" s="5">
        <f t="shared" si="9"/>
      </c>
      <c r="F75" s="5">
        <f t="shared" si="10"/>
      </c>
    </row>
    <row r="76" spans="1:6" ht="12.75">
      <c r="A76" s="4">
        <f t="shared" si="11"/>
      </c>
      <c r="B76" s="5">
        <f t="shared" si="6"/>
      </c>
      <c r="C76" s="5">
        <f t="shared" si="7"/>
      </c>
      <c r="D76" s="5">
        <f t="shared" si="8"/>
      </c>
      <c r="E76" s="5">
        <f t="shared" si="9"/>
      </c>
      <c r="F76" s="5">
        <f t="shared" si="10"/>
      </c>
    </row>
    <row r="77" spans="1:6" ht="12.75">
      <c r="A77" s="4">
        <f t="shared" si="11"/>
      </c>
      <c r="B77" s="5">
        <f t="shared" si="6"/>
      </c>
      <c r="C77" s="5">
        <f t="shared" si="7"/>
      </c>
      <c r="D77" s="5">
        <f t="shared" si="8"/>
      </c>
      <c r="E77" s="5">
        <f t="shared" si="9"/>
      </c>
      <c r="F77" s="5">
        <f t="shared" si="10"/>
      </c>
    </row>
    <row r="78" spans="1:6" ht="12.75">
      <c r="A78" s="4">
        <f t="shared" si="11"/>
      </c>
      <c r="B78" s="5">
        <f t="shared" si="6"/>
      </c>
      <c r="C78" s="5">
        <f t="shared" si="7"/>
      </c>
      <c r="D78" s="5">
        <f t="shared" si="8"/>
      </c>
      <c r="E78" s="5">
        <f t="shared" si="9"/>
      </c>
      <c r="F78" s="5">
        <f t="shared" si="10"/>
      </c>
    </row>
    <row r="79" spans="1:6" ht="12.75">
      <c r="A79" s="4">
        <f t="shared" si="11"/>
      </c>
      <c r="B79" s="5">
        <f aca="true" t="shared" si="12" ref="B79:B115">IF($A79&lt;&gt;"",IF(ABS($F$7-$A79)&lt;=0.5,BINOMDIST($A79,$E$3,$E$5,FALSE),""),"")</f>
      </c>
      <c r="C79" s="5">
        <f aca="true" t="shared" si="13" ref="C79:C110">IF(AND($A79&gt;=$F$7-$F$9,$A79&lt;=$F$7+$F$9,B79=""),BINOMDIST($A79,$E$3,$E$5,FALSE),"")</f>
      </c>
      <c r="D79" s="5">
        <f aca="true" t="shared" si="14" ref="D79:D110">IF(AND($A79&gt;=$F$7-2*$F$9,$A79&lt;=$F$7+2*$F$9,C79="",B79=""),BINOMDIST($A79,$E$3,$E$5,FALSE),"")</f>
      </c>
      <c r="E79" s="5">
        <f aca="true" t="shared" si="15" ref="E79:E110">IF(AND($A79&gt;=$F$7-3*$F$9,$A79&lt;=$F$7+3*$F$9,D79="",C79="",B79=""),BINOMDIST($A79,$E$3,$E$5,FALSE),"")</f>
      </c>
      <c r="F79" s="5">
        <f aca="true" t="shared" si="16" ref="F79:F110">IF(AND($A79&lt;&gt;"",E79="",D79="",C79="",B79=""),BINOMDIST($A79,$E$3,$E$5,FALSE),"")</f>
      </c>
    </row>
    <row r="80" spans="1:6" ht="12.75">
      <c r="A80" s="4">
        <f aca="true" t="shared" si="17" ref="A80:A115">IF(A79&lt;$E$3,A79+1,"")</f>
      </c>
      <c r="B80" s="5">
        <f t="shared" si="12"/>
      </c>
      <c r="C80" s="5">
        <f t="shared" si="13"/>
      </c>
      <c r="D80" s="5">
        <f t="shared" si="14"/>
      </c>
      <c r="E80" s="5">
        <f t="shared" si="15"/>
      </c>
      <c r="F80" s="5">
        <f t="shared" si="16"/>
      </c>
    </row>
    <row r="81" spans="1:6" ht="12.75">
      <c r="A81" s="4">
        <f t="shared" si="17"/>
      </c>
      <c r="B81" s="5">
        <f t="shared" si="12"/>
      </c>
      <c r="C81" s="5">
        <f t="shared" si="13"/>
      </c>
      <c r="D81" s="5">
        <f t="shared" si="14"/>
      </c>
      <c r="E81" s="5">
        <f t="shared" si="15"/>
      </c>
      <c r="F81" s="5">
        <f t="shared" si="16"/>
      </c>
    </row>
    <row r="82" spans="1:6" ht="12.75">
      <c r="A82" s="4">
        <f t="shared" si="17"/>
      </c>
      <c r="B82" s="5">
        <f t="shared" si="12"/>
      </c>
      <c r="C82" s="5">
        <f t="shared" si="13"/>
      </c>
      <c r="D82" s="5">
        <f t="shared" si="14"/>
      </c>
      <c r="E82" s="5">
        <f t="shared" si="15"/>
      </c>
      <c r="F82" s="5">
        <f t="shared" si="16"/>
      </c>
    </row>
    <row r="83" spans="1:6" ht="12.75">
      <c r="A83" s="4">
        <f t="shared" si="17"/>
      </c>
      <c r="B83" s="5">
        <f t="shared" si="12"/>
      </c>
      <c r="C83" s="5">
        <f t="shared" si="13"/>
      </c>
      <c r="D83" s="5">
        <f t="shared" si="14"/>
      </c>
      <c r="E83" s="5">
        <f t="shared" si="15"/>
      </c>
      <c r="F83" s="5">
        <f t="shared" si="16"/>
      </c>
    </row>
    <row r="84" spans="1:6" ht="12.75">
      <c r="A84" s="4">
        <f t="shared" si="17"/>
      </c>
      <c r="B84" s="5">
        <f t="shared" si="12"/>
      </c>
      <c r="C84" s="5">
        <f t="shared" si="13"/>
      </c>
      <c r="D84" s="5">
        <f t="shared" si="14"/>
      </c>
      <c r="E84" s="5">
        <f t="shared" si="15"/>
      </c>
      <c r="F84" s="5">
        <f t="shared" si="16"/>
      </c>
    </row>
    <row r="85" spans="1:6" ht="12.75">
      <c r="A85" s="4">
        <f t="shared" si="17"/>
      </c>
      <c r="B85" s="5">
        <f t="shared" si="12"/>
      </c>
      <c r="C85" s="5">
        <f t="shared" si="13"/>
      </c>
      <c r="D85" s="5">
        <f t="shared" si="14"/>
      </c>
      <c r="E85" s="5">
        <f t="shared" si="15"/>
      </c>
      <c r="F85" s="5">
        <f t="shared" si="16"/>
      </c>
    </row>
    <row r="86" spans="1:6" ht="12.75">
      <c r="A86" s="4">
        <f t="shared" si="17"/>
      </c>
      <c r="B86" s="5">
        <f t="shared" si="12"/>
      </c>
      <c r="C86" s="5">
        <f t="shared" si="13"/>
      </c>
      <c r="D86" s="5">
        <f t="shared" si="14"/>
      </c>
      <c r="E86" s="5">
        <f t="shared" si="15"/>
      </c>
      <c r="F86" s="5">
        <f t="shared" si="16"/>
      </c>
    </row>
    <row r="87" spans="1:6" ht="12.75">
      <c r="A87" s="4">
        <f t="shared" si="17"/>
      </c>
      <c r="B87" s="5">
        <f t="shared" si="12"/>
      </c>
      <c r="C87" s="5">
        <f t="shared" si="13"/>
      </c>
      <c r="D87" s="5">
        <f t="shared" si="14"/>
      </c>
      <c r="E87" s="5">
        <f t="shared" si="15"/>
      </c>
      <c r="F87" s="5">
        <f t="shared" si="16"/>
      </c>
    </row>
    <row r="88" spans="1:6" ht="12.75">
      <c r="A88" s="4">
        <f t="shared" si="17"/>
      </c>
      <c r="B88" s="5">
        <f t="shared" si="12"/>
      </c>
      <c r="C88" s="5">
        <f t="shared" si="13"/>
      </c>
      <c r="D88" s="5">
        <f t="shared" si="14"/>
      </c>
      <c r="E88" s="5">
        <f t="shared" si="15"/>
      </c>
      <c r="F88" s="5">
        <f t="shared" si="16"/>
      </c>
    </row>
    <row r="89" spans="1:6" ht="12.75">
      <c r="A89" s="4">
        <f t="shared" si="17"/>
      </c>
      <c r="B89" s="5">
        <f t="shared" si="12"/>
      </c>
      <c r="C89" s="5">
        <f t="shared" si="13"/>
      </c>
      <c r="D89" s="5">
        <f t="shared" si="14"/>
      </c>
      <c r="E89" s="5">
        <f t="shared" si="15"/>
      </c>
      <c r="F89" s="5">
        <f t="shared" si="16"/>
      </c>
    </row>
    <row r="90" spans="1:6" ht="12.75">
      <c r="A90" s="4">
        <f t="shared" si="17"/>
      </c>
      <c r="B90" s="5">
        <f t="shared" si="12"/>
      </c>
      <c r="C90" s="5">
        <f t="shared" si="13"/>
      </c>
      <c r="D90" s="5">
        <f t="shared" si="14"/>
      </c>
      <c r="E90" s="5">
        <f t="shared" si="15"/>
      </c>
      <c r="F90" s="5">
        <f t="shared" si="16"/>
      </c>
    </row>
    <row r="91" spans="1:6" ht="12.75">
      <c r="A91" s="4">
        <f t="shared" si="17"/>
      </c>
      <c r="B91" s="5">
        <f t="shared" si="12"/>
      </c>
      <c r="C91" s="5">
        <f t="shared" si="13"/>
      </c>
      <c r="D91" s="5">
        <f t="shared" si="14"/>
      </c>
      <c r="E91" s="5">
        <f t="shared" si="15"/>
      </c>
      <c r="F91" s="5">
        <f t="shared" si="16"/>
      </c>
    </row>
    <row r="92" spans="1:6" ht="12.75">
      <c r="A92" s="4">
        <f t="shared" si="17"/>
      </c>
      <c r="B92" s="5">
        <f t="shared" si="12"/>
      </c>
      <c r="C92" s="5">
        <f t="shared" si="13"/>
      </c>
      <c r="D92" s="5">
        <f t="shared" si="14"/>
      </c>
      <c r="E92" s="5">
        <f t="shared" si="15"/>
      </c>
      <c r="F92" s="5">
        <f t="shared" si="16"/>
      </c>
    </row>
    <row r="93" spans="1:6" ht="12.75">
      <c r="A93" s="4">
        <f t="shared" si="17"/>
      </c>
      <c r="B93" s="5">
        <f t="shared" si="12"/>
      </c>
      <c r="C93" s="5">
        <f t="shared" si="13"/>
      </c>
      <c r="D93" s="5">
        <f t="shared" si="14"/>
      </c>
      <c r="E93" s="5">
        <f t="shared" si="15"/>
      </c>
      <c r="F93" s="5">
        <f t="shared" si="16"/>
      </c>
    </row>
    <row r="94" spans="1:6" ht="12.75">
      <c r="A94" s="4">
        <f t="shared" si="17"/>
      </c>
      <c r="B94" s="5">
        <f t="shared" si="12"/>
      </c>
      <c r="C94" s="5">
        <f t="shared" si="13"/>
      </c>
      <c r="D94" s="5">
        <f t="shared" si="14"/>
      </c>
      <c r="E94" s="5">
        <f t="shared" si="15"/>
      </c>
      <c r="F94" s="5">
        <f t="shared" si="16"/>
      </c>
    </row>
    <row r="95" spans="1:6" ht="12.75">
      <c r="A95" s="4">
        <f t="shared" si="17"/>
      </c>
      <c r="B95" s="5">
        <f t="shared" si="12"/>
      </c>
      <c r="C95" s="5">
        <f t="shared" si="13"/>
      </c>
      <c r="D95" s="5">
        <f t="shared" si="14"/>
      </c>
      <c r="E95" s="5">
        <f t="shared" si="15"/>
      </c>
      <c r="F95" s="5">
        <f t="shared" si="16"/>
      </c>
    </row>
    <row r="96" spans="1:6" ht="12.75">
      <c r="A96" s="4">
        <f t="shared" si="17"/>
      </c>
      <c r="B96" s="5">
        <f t="shared" si="12"/>
      </c>
      <c r="C96" s="5">
        <f t="shared" si="13"/>
      </c>
      <c r="D96" s="5">
        <f t="shared" si="14"/>
      </c>
      <c r="E96" s="5">
        <f t="shared" si="15"/>
      </c>
      <c r="F96" s="5">
        <f t="shared" si="16"/>
      </c>
    </row>
    <row r="97" spans="1:6" ht="12.75">
      <c r="A97" s="4">
        <f t="shared" si="17"/>
      </c>
      <c r="B97" s="5">
        <f t="shared" si="12"/>
      </c>
      <c r="C97" s="5">
        <f t="shared" si="13"/>
      </c>
      <c r="D97" s="5">
        <f t="shared" si="14"/>
      </c>
      <c r="E97" s="5">
        <f t="shared" si="15"/>
      </c>
      <c r="F97" s="5">
        <f t="shared" si="16"/>
      </c>
    </row>
    <row r="98" spans="1:6" ht="12.75">
      <c r="A98" s="4">
        <f t="shared" si="17"/>
      </c>
      <c r="B98" s="5">
        <f t="shared" si="12"/>
      </c>
      <c r="C98" s="5">
        <f t="shared" si="13"/>
      </c>
      <c r="D98" s="5">
        <f t="shared" si="14"/>
      </c>
      <c r="E98" s="5">
        <f t="shared" si="15"/>
      </c>
      <c r="F98" s="5">
        <f t="shared" si="16"/>
      </c>
    </row>
    <row r="99" spans="1:6" ht="12.75">
      <c r="A99" s="4">
        <f t="shared" si="17"/>
      </c>
      <c r="B99" s="5">
        <f t="shared" si="12"/>
      </c>
      <c r="C99" s="5">
        <f t="shared" si="13"/>
      </c>
      <c r="D99" s="5">
        <f t="shared" si="14"/>
      </c>
      <c r="E99" s="5">
        <f t="shared" si="15"/>
      </c>
      <c r="F99" s="5">
        <f t="shared" si="16"/>
      </c>
    </row>
    <row r="100" spans="1:6" ht="12.75">
      <c r="A100" s="4">
        <f t="shared" si="17"/>
      </c>
      <c r="B100" s="5">
        <f t="shared" si="12"/>
      </c>
      <c r="C100" s="5">
        <f t="shared" si="13"/>
      </c>
      <c r="D100" s="5">
        <f t="shared" si="14"/>
      </c>
      <c r="E100" s="5">
        <f t="shared" si="15"/>
      </c>
      <c r="F100" s="5">
        <f t="shared" si="16"/>
      </c>
    </row>
    <row r="101" spans="1:6" ht="12.75">
      <c r="A101" s="4">
        <f t="shared" si="17"/>
      </c>
      <c r="B101" s="5">
        <f t="shared" si="12"/>
      </c>
      <c r="C101" s="5">
        <f t="shared" si="13"/>
      </c>
      <c r="D101" s="5">
        <f t="shared" si="14"/>
      </c>
      <c r="E101" s="5">
        <f t="shared" si="15"/>
      </c>
      <c r="F101" s="5">
        <f t="shared" si="16"/>
      </c>
    </row>
    <row r="102" spans="1:6" ht="12.75">
      <c r="A102" s="4">
        <f t="shared" si="17"/>
      </c>
      <c r="B102" s="5">
        <f t="shared" si="12"/>
      </c>
      <c r="C102" s="5">
        <f t="shared" si="13"/>
      </c>
      <c r="D102" s="5">
        <f t="shared" si="14"/>
      </c>
      <c r="E102" s="5">
        <f t="shared" si="15"/>
      </c>
      <c r="F102" s="5">
        <f t="shared" si="16"/>
      </c>
    </row>
    <row r="103" spans="1:6" ht="12.75">
      <c r="A103" s="4">
        <f t="shared" si="17"/>
      </c>
      <c r="B103" s="5">
        <f t="shared" si="12"/>
      </c>
      <c r="C103" s="5">
        <f t="shared" si="13"/>
      </c>
      <c r="D103" s="5">
        <f t="shared" si="14"/>
      </c>
      <c r="E103" s="5">
        <f t="shared" si="15"/>
      </c>
      <c r="F103" s="5">
        <f t="shared" si="16"/>
      </c>
    </row>
    <row r="104" spans="1:6" ht="12.75">
      <c r="A104" s="4">
        <f t="shared" si="17"/>
      </c>
      <c r="B104" s="5">
        <f t="shared" si="12"/>
      </c>
      <c r="C104" s="5">
        <f t="shared" si="13"/>
      </c>
      <c r="D104" s="5">
        <f t="shared" si="14"/>
      </c>
      <c r="E104" s="5">
        <f t="shared" si="15"/>
      </c>
      <c r="F104" s="5">
        <f t="shared" si="16"/>
      </c>
    </row>
    <row r="105" spans="1:6" ht="12.75">
      <c r="A105" s="4">
        <f t="shared" si="17"/>
      </c>
      <c r="B105" s="5">
        <f t="shared" si="12"/>
      </c>
      <c r="C105" s="5">
        <f t="shared" si="13"/>
      </c>
      <c r="D105" s="5">
        <f t="shared" si="14"/>
      </c>
      <c r="E105" s="5">
        <f t="shared" si="15"/>
      </c>
      <c r="F105" s="5">
        <f t="shared" si="16"/>
      </c>
    </row>
    <row r="106" spans="1:6" ht="12.75">
      <c r="A106" s="4">
        <f t="shared" si="17"/>
      </c>
      <c r="B106" s="5">
        <f t="shared" si="12"/>
      </c>
      <c r="C106" s="5">
        <f t="shared" si="13"/>
      </c>
      <c r="D106" s="5">
        <f t="shared" si="14"/>
      </c>
      <c r="E106" s="5">
        <f t="shared" si="15"/>
      </c>
      <c r="F106" s="5">
        <f t="shared" si="16"/>
      </c>
    </row>
    <row r="107" spans="1:6" ht="12.75">
      <c r="A107" s="4">
        <f t="shared" si="17"/>
      </c>
      <c r="B107" s="5">
        <f t="shared" si="12"/>
      </c>
      <c r="C107" s="5">
        <f t="shared" si="13"/>
      </c>
      <c r="D107" s="5">
        <f t="shared" si="14"/>
      </c>
      <c r="E107" s="5">
        <f t="shared" si="15"/>
      </c>
      <c r="F107" s="5">
        <f t="shared" si="16"/>
      </c>
    </row>
    <row r="108" spans="1:6" ht="12.75">
      <c r="A108" s="4">
        <f t="shared" si="17"/>
      </c>
      <c r="B108" s="5">
        <f t="shared" si="12"/>
      </c>
      <c r="C108" s="5">
        <f t="shared" si="13"/>
      </c>
      <c r="D108" s="5">
        <f t="shared" si="14"/>
      </c>
      <c r="E108" s="5">
        <f t="shared" si="15"/>
      </c>
      <c r="F108" s="5">
        <f t="shared" si="16"/>
      </c>
    </row>
    <row r="109" spans="1:6" ht="12.75">
      <c r="A109" s="4">
        <f t="shared" si="17"/>
      </c>
      <c r="B109" s="5">
        <f t="shared" si="12"/>
      </c>
      <c r="C109" s="5">
        <f t="shared" si="13"/>
      </c>
      <c r="D109" s="5">
        <f t="shared" si="14"/>
      </c>
      <c r="E109" s="5">
        <f t="shared" si="15"/>
      </c>
      <c r="F109" s="5">
        <f t="shared" si="16"/>
      </c>
    </row>
    <row r="110" spans="1:6" ht="12.75">
      <c r="A110" s="4">
        <f t="shared" si="17"/>
      </c>
      <c r="B110" s="5">
        <f t="shared" si="12"/>
      </c>
      <c r="C110" s="5">
        <f t="shared" si="13"/>
      </c>
      <c r="D110" s="5">
        <f t="shared" si="14"/>
      </c>
      <c r="E110" s="5">
        <f t="shared" si="15"/>
      </c>
      <c r="F110" s="5">
        <f t="shared" si="16"/>
      </c>
    </row>
    <row r="111" spans="1:6" ht="12.75">
      <c r="A111" s="4">
        <f t="shared" si="17"/>
      </c>
      <c r="B111" s="5">
        <f t="shared" si="12"/>
      </c>
      <c r="C111" s="5">
        <f>IF(AND($A111&gt;=$F$7-$F$9,$A111&lt;=$F$7+$F$9,B111=""),BINOMDIST($A111,$E$3,$E$5,FALSE),"")</f>
      </c>
      <c r="D111" s="5">
        <f>IF(AND($A111&gt;=$F$7-2*$F$9,$A111&lt;=$F$7+2*$F$9,C111="",B111=""),BINOMDIST($A111,$E$3,$E$5,FALSE),"")</f>
      </c>
      <c r="E111" s="5">
        <f>IF(AND($A111&gt;=$F$7-3*$F$9,$A111&lt;=$F$7+3*$F$9,D111="",C111="",B111=""),BINOMDIST($A111,$E$3,$E$5,FALSE),"")</f>
      </c>
      <c r="F111" s="5">
        <f>IF(AND($A111&lt;&gt;"",E111="",D111="",C111="",B111=""),BINOMDIST($A111,$E$3,$E$5,FALSE),"")</f>
      </c>
    </row>
    <row r="112" spans="1:6" ht="12.75">
      <c r="A112" s="4">
        <f t="shared" si="17"/>
      </c>
      <c r="B112" s="5">
        <f t="shared" si="12"/>
      </c>
      <c r="C112" s="5">
        <f>IF(AND($A112&gt;=$F$7-$F$9,$A112&lt;=$F$7+$F$9,B112=""),BINOMDIST($A112,$E$3,$E$5,FALSE),"")</f>
      </c>
      <c r="D112" s="5">
        <f>IF(AND($A112&gt;=$F$7-2*$F$9,$A112&lt;=$F$7+2*$F$9,C112="",B112=""),BINOMDIST($A112,$E$3,$E$5,FALSE),"")</f>
      </c>
      <c r="E112" s="5">
        <f>IF(AND($A112&gt;=$F$7-3*$F$9,$A112&lt;=$F$7+3*$F$9,D112="",C112="",B112=""),BINOMDIST($A112,$E$3,$E$5,FALSE),"")</f>
      </c>
      <c r="F112" s="5">
        <f>IF(AND($A112&lt;&gt;"",E112="",D112="",C112="",B112=""),BINOMDIST($A112,$E$3,$E$5,FALSE),"")</f>
      </c>
    </row>
    <row r="113" spans="1:6" ht="12.75">
      <c r="A113" s="4">
        <f t="shared" si="17"/>
      </c>
      <c r="B113" s="5">
        <f t="shared" si="12"/>
      </c>
      <c r="C113" s="5">
        <f>IF(AND($A113&gt;=$F$7-$F$9,$A113&lt;=$F$7+$F$9,B113=""),BINOMDIST($A113,$E$3,$E$5,FALSE),"")</f>
      </c>
      <c r="D113" s="5">
        <f>IF(AND($A113&gt;=$F$7-2*$F$9,$A113&lt;=$F$7+2*$F$9,C113="",B113=""),BINOMDIST($A113,$E$3,$E$5,FALSE),"")</f>
      </c>
      <c r="E113" s="5">
        <f>IF(AND($A113&gt;=$F$7-3*$F$9,$A113&lt;=$F$7+3*$F$9,D113="",C113="",B113=""),BINOMDIST($A113,$E$3,$E$5,FALSE),"")</f>
      </c>
      <c r="F113" s="5">
        <f>IF(AND($A113&lt;&gt;"",E113="",D113="",C113="",B113=""),BINOMDIST($A113,$E$3,$E$5,FALSE),"")</f>
      </c>
    </row>
    <row r="114" spans="1:6" ht="12.75">
      <c r="A114" s="4">
        <f t="shared" si="17"/>
      </c>
      <c r="B114" s="5">
        <f t="shared" si="12"/>
      </c>
      <c r="C114" s="5">
        <f>IF(AND($A114&gt;=$F$7-$F$9,$A114&lt;=$F$7+$F$9,B114=""),BINOMDIST($A114,$E$3,$E$5,FALSE),"")</f>
      </c>
      <c r="D114" s="5">
        <f>IF(AND($A114&gt;=$F$7-2*$F$9,$A114&lt;=$F$7+2*$F$9,C114="",B114=""),BINOMDIST($A114,$E$3,$E$5,FALSE),"")</f>
      </c>
      <c r="E114" s="5">
        <f>IF(AND($A114&gt;=$F$7-3*$F$9,$A114&lt;=$F$7+3*$F$9,D114="",C114="",B114=""),BINOMDIST($A114,$E$3,$E$5,FALSE),"")</f>
      </c>
      <c r="F114" s="5">
        <f>IF(AND($A114&lt;&gt;"",E114="",D114="",C114="",B114=""),BINOMDIST($A114,$E$3,$E$5,FALSE),"")</f>
      </c>
    </row>
    <row r="115" spans="1:6" ht="12.75">
      <c r="A115" s="4">
        <f t="shared" si="17"/>
      </c>
      <c r="B115" s="5">
        <f t="shared" si="12"/>
      </c>
      <c r="C115" s="5">
        <f>IF(AND($A115&gt;=$F$7-$F$9,$A115&lt;=$F$7+$F$9,B115=""),BINOMDIST($A115,$E$3,$E$5,FALSE),"")</f>
      </c>
      <c r="D115" s="5">
        <f>IF(AND($A115&gt;=$F$7-2*$F$9,$A115&lt;=$F$7+2*$F$9,C115="",B115=""),BINOMDIST($A115,$E$3,$E$5,FALSE),"")</f>
      </c>
      <c r="E115" s="5">
        <f>IF(AND($A115&gt;=$F$7-3*$F$9,$A115&lt;=$F$7+3*$F$9,D115="",C115="",B115=""),BINOMDIST($A115,$E$3,$E$5,FALSE),"")</f>
      </c>
      <c r="F115" s="5">
        <f>IF(AND($A115&lt;&gt;"",E115="",D115="",C115="",B115=""),BINOMDIST($A115,$E$3,$E$5,FALSE),"")</f>
      </c>
    </row>
  </sheetData>
  <sheetProtection password="EE66" sheet="1" objects="1" scenarios="1"/>
  <conditionalFormatting sqref="F9">
    <cfRule type="cellIs" priority="1" dxfId="0" operator="lessThanOrEqual" stopIfTrue="1">
      <formula>3</formula>
    </cfRule>
  </conditionalFormatting>
  <printOptions/>
  <pageMargins left="0.43" right="0.38" top="0.23" bottom="0.3" header="0.18" footer="0.25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B2" sqref="B2"/>
    </sheetView>
  </sheetViews>
  <sheetFormatPr defaultColWidth="11.421875" defaultRowHeight="12.75"/>
  <cols>
    <col min="1" max="1" width="8.421875" style="0" customWidth="1"/>
    <col min="2" max="2" width="8.28125" style="0" customWidth="1"/>
    <col min="3" max="3" width="10.8515625" style="0" customWidth="1"/>
    <col min="4" max="4" width="10.421875" style="0" customWidth="1"/>
    <col min="5" max="5" width="11.28125" style="0" customWidth="1"/>
    <col min="6" max="6" width="13.140625" style="0" customWidth="1"/>
    <col min="7" max="7" width="0.9921875" style="0" customWidth="1"/>
    <col min="8" max="8" width="11.57421875" style="0" customWidth="1"/>
    <col min="9" max="9" width="12.28125" style="0" customWidth="1"/>
    <col min="10" max="10" width="12.140625" style="0" customWidth="1"/>
    <col min="11" max="11" width="8.00390625" style="0" customWidth="1"/>
    <col min="12" max="12" width="10.140625" style="0" customWidth="1"/>
    <col min="13" max="13" width="12.28125" style="0" customWidth="1"/>
    <col min="14" max="14" width="9.7109375" style="0" customWidth="1"/>
  </cols>
  <sheetData>
    <row r="1" spans="1:6" ht="15">
      <c r="A1" s="14"/>
      <c r="B1" s="45" t="s">
        <v>3</v>
      </c>
      <c r="C1" s="15"/>
      <c r="D1" s="1"/>
      <c r="E1" s="19" t="s">
        <v>31</v>
      </c>
      <c r="F1" s="10"/>
    </row>
    <row r="2" spans="2:6" ht="12.75">
      <c r="B2" s="44" t="s">
        <v>95</v>
      </c>
      <c r="C2" s="1"/>
      <c r="D2" s="1"/>
      <c r="E2" s="11" t="s">
        <v>32</v>
      </c>
      <c r="F2" s="10"/>
    </row>
    <row r="3" spans="1:6" ht="12.75">
      <c r="A3" s="39"/>
      <c r="B3" s="42"/>
      <c r="C3" s="12" t="s">
        <v>0</v>
      </c>
      <c r="D3" s="6" t="s">
        <v>6</v>
      </c>
      <c r="E3" s="17">
        <f>F3</f>
        <v>50</v>
      </c>
      <c r="F3" s="20">
        <v>50</v>
      </c>
    </row>
    <row r="4" spans="2:6" ht="12.75">
      <c r="B4" s="1"/>
      <c r="C4" s="1"/>
      <c r="D4" s="1"/>
      <c r="E4" s="9" t="s">
        <v>5</v>
      </c>
      <c r="F4" s="1"/>
    </row>
    <row r="5" spans="1:6" ht="12.75">
      <c r="A5" s="39"/>
      <c r="B5" s="42"/>
      <c r="C5" s="12" t="s">
        <v>1</v>
      </c>
      <c r="D5" s="6" t="s">
        <v>7</v>
      </c>
      <c r="E5" s="17">
        <f>F5/100</f>
        <v>0.5</v>
      </c>
      <c r="F5" s="20">
        <v>50</v>
      </c>
    </row>
    <row r="6" spans="1:6" ht="12.75">
      <c r="A6" s="40"/>
      <c r="B6" s="1"/>
      <c r="C6" s="1"/>
      <c r="D6" s="8"/>
      <c r="E6" s="9" t="s">
        <v>4</v>
      </c>
      <c r="F6" s="1"/>
    </row>
    <row r="7" spans="1:6" ht="12.75" customHeight="1">
      <c r="A7" s="41"/>
      <c r="B7" s="43"/>
      <c r="C7" s="23" t="s">
        <v>10</v>
      </c>
      <c r="D7" s="24" t="s">
        <v>11</v>
      </c>
      <c r="E7" s="25" t="s">
        <v>12</v>
      </c>
      <c r="F7" s="25">
        <f>E3*E5</f>
        <v>25</v>
      </c>
    </row>
    <row r="8" spans="1:6" ht="13.5" customHeight="1">
      <c r="A8" s="41"/>
      <c r="B8" s="43"/>
      <c r="C8" s="23" t="s">
        <v>13</v>
      </c>
      <c r="D8" s="24" t="s">
        <v>17</v>
      </c>
      <c r="E8" s="25" t="s">
        <v>30</v>
      </c>
      <c r="F8" s="25">
        <f>E3*E5*(1-E5)</f>
        <v>12.5</v>
      </c>
    </row>
    <row r="9" spans="1:6" ht="12.75" customHeight="1">
      <c r="A9" s="41"/>
      <c r="B9" s="43"/>
      <c r="C9" s="23" t="s">
        <v>14</v>
      </c>
      <c r="D9" s="24" t="s">
        <v>15</v>
      </c>
      <c r="E9" s="25"/>
      <c r="F9" s="26">
        <f>SQRT(F8)</f>
        <v>3.5355339059327378</v>
      </c>
    </row>
    <row r="10" spans="1:5" ht="6.75" customHeight="1">
      <c r="A10" s="27"/>
      <c r="B10" s="28"/>
      <c r="C10" s="29"/>
      <c r="D10" s="30"/>
      <c r="E10" s="31"/>
    </row>
    <row r="11" spans="1:7" ht="12.75" customHeight="1">
      <c r="A11" s="2" t="s">
        <v>20</v>
      </c>
      <c r="B11" s="2" t="s">
        <v>18</v>
      </c>
      <c r="C11" s="32" t="s">
        <v>33</v>
      </c>
      <c r="D11" s="32" t="s">
        <v>34</v>
      </c>
      <c r="E11" s="32" t="s">
        <v>35</v>
      </c>
      <c r="F11" s="2" t="s">
        <v>29</v>
      </c>
      <c r="G11" s="21"/>
    </row>
    <row r="12" spans="1:7" ht="12.75" customHeight="1">
      <c r="A12" s="3" t="s">
        <v>2</v>
      </c>
      <c r="B12" s="36" t="s">
        <v>9</v>
      </c>
      <c r="C12" s="66" t="s">
        <v>25</v>
      </c>
      <c r="D12" s="33" t="s">
        <v>25</v>
      </c>
      <c r="E12" s="49" t="s">
        <v>25</v>
      </c>
      <c r="F12" s="46" t="s">
        <v>16</v>
      </c>
      <c r="G12" s="22"/>
    </row>
    <row r="13" spans="1:7" ht="15.75">
      <c r="A13" s="7" t="s">
        <v>21</v>
      </c>
      <c r="B13" s="37" t="s">
        <v>19</v>
      </c>
      <c r="C13" s="67" t="s">
        <v>36</v>
      </c>
      <c r="D13" s="52" t="s">
        <v>37</v>
      </c>
      <c r="E13" s="53" t="s">
        <v>38</v>
      </c>
      <c r="F13" s="47" t="s">
        <v>8</v>
      </c>
      <c r="G13" s="21"/>
    </row>
    <row r="14" spans="1:7" ht="12.75" customHeight="1">
      <c r="A14" s="3"/>
      <c r="B14" s="38">
        <f>SUM(B15:B115)</f>
        <v>0.11227517265921692</v>
      </c>
      <c r="C14" s="68">
        <f>SUM(C15:C115)+B14</f>
        <v>0.881079547440564</v>
      </c>
      <c r="D14" s="35">
        <f>SUM(D15:D115)+C14</f>
        <v>0.935091352927728</v>
      </c>
      <c r="E14" s="51">
        <f>SUM(E15:E115)+D14</f>
        <v>0.9933995520331894</v>
      </c>
      <c r="F14" s="48">
        <f>SUM(F15:F115)+E14</f>
        <v>1.0000000000000004</v>
      </c>
      <c r="G14" s="21"/>
    </row>
    <row r="15" spans="1:6" ht="12.75">
      <c r="A15" s="4">
        <v>0</v>
      </c>
      <c r="B15" s="5">
        <f aca="true" t="shared" si="0" ref="B15:B78">IF($A15&lt;&gt;"",IF(ABS($F$7-$A15)&lt;=0.5,BINOMDIST($A15,$E$3,$E$5,FALSE),""),"")</f>
      </c>
      <c r="C15" s="5">
        <f>IF(AND($A15&gt;=$F$7-1.64*$F$9,$A15&lt;=$F$7+1.64*$F$9,B15=""),BINOMDIST($A15,$E$3,$E$5,FALSE),"")</f>
      </c>
      <c r="D15" s="5">
        <f>IF(AND($A15&gt;=$F$7-1.96*$F$9,$A15&lt;=$F$7+1.96*$F$9,C15="",B15=""),BINOMDIST($A15,$E$3,$E$5,FALSE),"")</f>
      </c>
      <c r="E15" s="5">
        <f>IF(AND($A15&gt;=$F$7-2.58*$F$9,$A15&lt;=$F$7+2.58*$F$9,D15="",C15="",B15=""),BINOMDIST($A15,$E$3,$E$5,FALSE),"")</f>
      </c>
      <c r="F15" s="5">
        <f aca="true" t="shared" si="1" ref="F15:F78">IF(AND($A15&lt;&gt;"",E15="",D15="",C15="",B15=""),BINOMDIST($A15,$E$3,$E$5,FALSE),"")</f>
        <v>8.881784197001244E-16</v>
      </c>
    </row>
    <row r="16" spans="1:6" ht="12.75">
      <c r="A16" s="4">
        <f aca="true" t="shared" si="2" ref="A16:A79">IF(A15&lt;$E$3,A15+1,"")</f>
        <v>1</v>
      </c>
      <c r="B16" s="5">
        <f t="shared" si="0"/>
      </c>
      <c r="C16" s="5">
        <f aca="true" t="shared" si="3" ref="C16:C79">IF(AND($A16&gt;=$F$7-1.64*$F$9,$A16&lt;=$F$7+1.64*$F$9,B16=""),BINOMDIST($A16,$E$3,$E$5,FALSE),"")</f>
      </c>
      <c r="D16" s="5">
        <f aca="true" t="shared" si="4" ref="D16:D79">IF(AND($A16&gt;=$F$7-1.96*$F$9,$A16&lt;=$F$7+1.96*$F$9,C16="",B16=""),BINOMDIST($A16,$E$3,$E$5,FALSE),"")</f>
      </c>
      <c r="E16" s="5">
        <f aca="true" t="shared" si="5" ref="E16:E79">IF(AND($A16&gt;=$F$7-2.58*$F$9,$A16&lt;=$F$7+2.58*$F$9,D16="",C16="",B16=""),BINOMDIST($A16,$E$3,$E$5,FALSE),"")</f>
      </c>
      <c r="F16" s="5">
        <f t="shared" si="1"/>
        <v>4.440892098500631E-14</v>
      </c>
    </row>
    <row r="17" spans="1:6" ht="12.75">
      <c r="A17" s="4">
        <f t="shared" si="2"/>
        <v>2</v>
      </c>
      <c r="B17" s="5">
        <f t="shared" si="0"/>
      </c>
      <c r="C17" s="5">
        <f t="shared" si="3"/>
      </c>
      <c r="D17" s="5">
        <f t="shared" si="4"/>
      </c>
      <c r="E17" s="5">
        <f t="shared" si="5"/>
      </c>
      <c r="F17" s="5">
        <f t="shared" si="1"/>
        <v>1.0880185641326566E-12</v>
      </c>
    </row>
    <row r="18" spans="1:6" ht="12.75">
      <c r="A18" s="4">
        <f t="shared" si="2"/>
        <v>3</v>
      </c>
      <c r="B18" s="5">
        <f t="shared" si="0"/>
      </c>
      <c r="C18" s="5">
        <f t="shared" si="3"/>
      </c>
      <c r="D18" s="5">
        <f t="shared" si="4"/>
      </c>
      <c r="E18" s="5">
        <f t="shared" si="5"/>
      </c>
      <c r="F18" s="5">
        <f t="shared" si="1"/>
        <v>1.7408297026122416E-11</v>
      </c>
    </row>
    <row r="19" spans="1:6" ht="12.75">
      <c r="A19" s="4">
        <f t="shared" si="2"/>
        <v>4</v>
      </c>
      <c r="B19" s="5">
        <f t="shared" si="0"/>
      </c>
      <c r="C19" s="5">
        <f t="shared" si="3"/>
      </c>
      <c r="D19" s="5">
        <f t="shared" si="4"/>
      </c>
      <c r="E19" s="5">
        <f t="shared" si="5"/>
      </c>
      <c r="F19" s="5">
        <f t="shared" si="1"/>
        <v>2.0454749005693874E-10</v>
      </c>
    </row>
    <row r="20" spans="1:13" ht="12.75">
      <c r="A20" s="4">
        <f t="shared" si="2"/>
        <v>5</v>
      </c>
      <c r="B20" s="5">
        <f t="shared" si="0"/>
      </c>
      <c r="C20" s="5">
        <f t="shared" si="3"/>
      </c>
      <c r="D20" s="5">
        <f t="shared" si="4"/>
      </c>
      <c r="E20" s="5">
        <f t="shared" si="5"/>
      </c>
      <c r="F20" s="5">
        <f t="shared" si="1"/>
        <v>1.88183690852384E-09</v>
      </c>
      <c r="I20" s="6" t="s">
        <v>6</v>
      </c>
      <c r="J20" s="3">
        <f>E3</f>
        <v>50</v>
      </c>
      <c r="L20" s="6" t="s">
        <v>7</v>
      </c>
      <c r="M20" s="3">
        <f>E5</f>
        <v>0.5</v>
      </c>
    </row>
    <row r="21" spans="1:6" ht="12.75">
      <c r="A21" s="4">
        <f t="shared" si="2"/>
        <v>6</v>
      </c>
      <c r="B21" s="5">
        <f t="shared" si="0"/>
      </c>
      <c r="C21" s="5">
        <f t="shared" si="3"/>
      </c>
      <c r="D21" s="5">
        <f t="shared" si="4"/>
      </c>
      <c r="E21" s="5">
        <f t="shared" si="5"/>
      </c>
      <c r="F21" s="5">
        <f t="shared" si="1"/>
        <v>1.4113776813928782E-08</v>
      </c>
    </row>
    <row r="22" spans="1:6" ht="12.75">
      <c r="A22" s="4">
        <f t="shared" si="2"/>
        <v>7</v>
      </c>
      <c r="B22" s="5">
        <f t="shared" si="0"/>
      </c>
      <c r="C22" s="5">
        <f t="shared" si="3"/>
      </c>
      <c r="D22" s="5">
        <f t="shared" si="4"/>
      </c>
      <c r="E22" s="5">
        <f t="shared" si="5"/>
      </c>
      <c r="F22" s="5">
        <f t="shared" si="1"/>
        <v>8.871516854469533E-08</v>
      </c>
    </row>
    <row r="23" spans="1:6" ht="12.75">
      <c r="A23" s="4">
        <f t="shared" si="2"/>
        <v>8</v>
      </c>
      <c r="B23" s="5">
        <f t="shared" si="0"/>
      </c>
      <c r="C23" s="5">
        <f t="shared" si="3"/>
      </c>
      <c r="D23" s="5">
        <f t="shared" si="4"/>
      </c>
      <c r="E23" s="5">
        <f t="shared" si="5"/>
      </c>
      <c r="F23" s="5">
        <f t="shared" si="1"/>
        <v>4.768440309277366E-07</v>
      </c>
    </row>
    <row r="24" spans="1:6" ht="12.75">
      <c r="A24" s="4">
        <f t="shared" si="2"/>
        <v>9</v>
      </c>
      <c r="B24" s="5">
        <f t="shared" si="0"/>
      </c>
      <c r="C24" s="5">
        <f t="shared" si="3"/>
      </c>
      <c r="D24" s="5">
        <f t="shared" si="4"/>
      </c>
      <c r="E24" s="5">
        <f t="shared" si="5"/>
      </c>
      <c r="F24" s="5">
        <f t="shared" si="1"/>
        <v>2.2252721443294415E-06</v>
      </c>
    </row>
    <row r="25" spans="1:6" ht="12.75">
      <c r="A25" s="4">
        <f t="shared" si="2"/>
        <v>10</v>
      </c>
      <c r="B25" s="5">
        <f t="shared" si="0"/>
      </c>
      <c r="C25" s="5">
        <f t="shared" si="3"/>
      </c>
      <c r="D25" s="5">
        <f t="shared" si="4"/>
      </c>
      <c r="E25" s="5">
        <f t="shared" si="5"/>
      </c>
      <c r="F25" s="5">
        <f t="shared" si="1"/>
        <v>9.123615791750694E-06</v>
      </c>
    </row>
    <row r="26" spans="1:6" ht="12.75">
      <c r="A26" s="4">
        <f t="shared" si="2"/>
        <v>11</v>
      </c>
      <c r="B26" s="5">
        <f t="shared" si="0"/>
      </c>
      <c r="C26" s="5">
        <f t="shared" si="3"/>
      </c>
      <c r="D26" s="5">
        <f t="shared" si="4"/>
      </c>
      <c r="E26" s="5">
        <f t="shared" si="5"/>
      </c>
      <c r="F26" s="5">
        <f t="shared" si="1"/>
        <v>3.31767846972753E-05</v>
      </c>
    </row>
    <row r="27" spans="1:6" ht="12.75">
      <c r="A27" s="4">
        <f t="shared" si="2"/>
        <v>12</v>
      </c>
      <c r="B27" s="5">
        <f t="shared" si="0"/>
      </c>
      <c r="C27" s="5">
        <f t="shared" si="3"/>
      </c>
      <c r="D27" s="5">
        <f t="shared" si="4"/>
      </c>
      <c r="E27" s="5">
        <f t="shared" si="5"/>
      </c>
      <c r="F27" s="5">
        <f t="shared" si="1"/>
        <v>0.00010782455026614466</v>
      </c>
    </row>
    <row r="28" spans="1:6" ht="12.75">
      <c r="A28" s="4">
        <f t="shared" si="2"/>
        <v>13</v>
      </c>
      <c r="B28" s="5">
        <f t="shared" si="0"/>
      </c>
      <c r="C28" s="5">
        <f t="shared" si="3"/>
      </c>
      <c r="D28" s="5">
        <f t="shared" si="4"/>
      </c>
      <c r="E28" s="5">
        <f t="shared" si="5"/>
      </c>
      <c r="F28" s="5">
        <f t="shared" si="1"/>
        <v>0.00031517945462411566</v>
      </c>
    </row>
    <row r="29" spans="1:6" ht="12.75">
      <c r="A29" s="4">
        <f t="shared" si="2"/>
        <v>14</v>
      </c>
      <c r="B29" s="5">
        <f t="shared" si="0"/>
      </c>
      <c r="C29" s="5">
        <f t="shared" si="3"/>
      </c>
      <c r="D29" s="5">
        <f t="shared" si="4"/>
      </c>
      <c r="E29" s="5">
        <f t="shared" si="5"/>
      </c>
      <c r="F29" s="5">
        <f t="shared" si="1"/>
        <v>0.0008329742729351614</v>
      </c>
    </row>
    <row r="30" spans="1:6" ht="12.75">
      <c r="A30" s="4">
        <f t="shared" si="2"/>
        <v>15</v>
      </c>
      <c r="B30" s="5">
        <f t="shared" si="0"/>
      </c>
      <c r="C30" s="5">
        <f t="shared" si="3"/>
      </c>
      <c r="D30" s="5">
        <f t="shared" si="4"/>
      </c>
      <c r="E30" s="5">
        <f t="shared" si="5"/>
      </c>
      <c r="F30" s="5">
        <f t="shared" si="1"/>
        <v>0.0019991382550443916</v>
      </c>
    </row>
    <row r="31" spans="1:6" ht="12.75">
      <c r="A31" s="4">
        <f t="shared" si="2"/>
        <v>16</v>
      </c>
      <c r="B31" s="5">
        <f t="shared" si="0"/>
      </c>
      <c r="C31" s="5">
        <f t="shared" si="3"/>
      </c>
      <c r="D31" s="5">
        <f t="shared" si="4"/>
      </c>
      <c r="E31" s="5">
        <f t="shared" si="5"/>
        <v>0.0043731149329095985</v>
      </c>
      <c r="F31" s="5">
        <f t="shared" si="1"/>
      </c>
    </row>
    <row r="32" spans="1:6" ht="12.75">
      <c r="A32" s="4">
        <f t="shared" si="2"/>
        <v>17</v>
      </c>
      <c r="B32" s="5">
        <f t="shared" si="0"/>
      </c>
      <c r="C32" s="5">
        <f t="shared" si="3"/>
      </c>
      <c r="D32" s="5">
        <f t="shared" si="4"/>
      </c>
      <c r="E32" s="5">
        <f t="shared" si="5"/>
        <v>0.008746229865819211</v>
      </c>
      <c r="F32" s="5">
        <f t="shared" si="1"/>
      </c>
    </row>
    <row r="33" spans="1:6" ht="12.75">
      <c r="A33" s="4">
        <f t="shared" si="2"/>
        <v>18</v>
      </c>
      <c r="B33" s="5">
        <f t="shared" si="0"/>
      </c>
      <c r="C33" s="5">
        <f t="shared" si="3"/>
      </c>
      <c r="D33" s="5">
        <f t="shared" si="4"/>
      </c>
      <c r="E33" s="5">
        <f t="shared" si="5"/>
        <v>0.016034754754001866</v>
      </c>
      <c r="F33" s="5">
        <f t="shared" si="1"/>
      </c>
    </row>
    <row r="34" spans="1:6" ht="12.75">
      <c r="A34" s="4">
        <f t="shared" si="2"/>
        <v>19</v>
      </c>
      <c r="B34" s="5">
        <f t="shared" si="0"/>
      </c>
      <c r="C34" s="5">
        <f t="shared" si="3"/>
      </c>
      <c r="D34" s="5">
        <f t="shared" si="4"/>
        <v>0.027005902743582017</v>
      </c>
      <c r="E34" s="5">
        <f t="shared" si="5"/>
      </c>
      <c r="F34" s="5">
        <f t="shared" si="1"/>
      </c>
    </row>
    <row r="35" spans="1:10" ht="12.75">
      <c r="A35" s="4">
        <f t="shared" si="2"/>
        <v>20</v>
      </c>
      <c r="B35" s="5">
        <f t="shared" si="0"/>
      </c>
      <c r="C35" s="5">
        <f t="shared" si="3"/>
        <v>0.04185914925255222</v>
      </c>
      <c r="D35" s="5">
        <f t="shared" si="4"/>
      </c>
      <c r="E35" s="5">
        <f t="shared" si="5"/>
      </c>
      <c r="F35" s="5">
        <f t="shared" si="1"/>
      </c>
      <c r="G35" s="16"/>
      <c r="H35" s="16"/>
      <c r="I35" s="16"/>
      <c r="J35" s="16"/>
    </row>
    <row r="36" spans="1:6" ht="12.75">
      <c r="A36" s="4">
        <f t="shared" si="2"/>
        <v>21</v>
      </c>
      <c r="B36" s="5">
        <f t="shared" si="0"/>
      </c>
      <c r="C36" s="5">
        <f t="shared" si="3"/>
        <v>0.05979878464650307</v>
      </c>
      <c r="D36" s="5">
        <f t="shared" si="4"/>
      </c>
      <c r="E36" s="5">
        <f t="shared" si="5"/>
      </c>
      <c r="F36" s="5">
        <f t="shared" si="1"/>
      </c>
    </row>
    <row r="37" spans="1:6" ht="12.75">
      <c r="A37" s="4">
        <f t="shared" si="2"/>
        <v>22</v>
      </c>
      <c r="B37" s="5">
        <f t="shared" si="0"/>
      </c>
      <c r="C37" s="5">
        <f t="shared" si="3"/>
        <v>0.07882567067039052</v>
      </c>
      <c r="D37" s="5">
        <f t="shared" si="4"/>
      </c>
      <c r="E37" s="5">
        <f t="shared" si="5"/>
      </c>
      <c r="F37" s="5">
        <f t="shared" si="1"/>
      </c>
    </row>
    <row r="38" spans="1:6" ht="12.75">
      <c r="A38" s="4">
        <f t="shared" si="2"/>
        <v>23</v>
      </c>
      <c r="B38" s="5">
        <f t="shared" si="0"/>
      </c>
      <c r="C38" s="5">
        <f t="shared" si="3"/>
        <v>0.09596168603351879</v>
      </c>
      <c r="D38" s="5">
        <f t="shared" si="4"/>
      </c>
      <c r="E38" s="5">
        <f t="shared" si="5"/>
      </c>
      <c r="F38" s="5">
        <f t="shared" si="1"/>
      </c>
    </row>
    <row r="39" spans="1:6" ht="12.75">
      <c r="A39" s="4">
        <f t="shared" si="2"/>
        <v>24</v>
      </c>
      <c r="B39" s="5">
        <f t="shared" si="0"/>
      </c>
      <c r="C39" s="5">
        <f t="shared" si="3"/>
        <v>0.10795689678770905</v>
      </c>
      <c r="D39" s="5">
        <f t="shared" si="4"/>
      </c>
      <c r="E39" s="5">
        <f t="shared" si="5"/>
      </c>
      <c r="F39" s="5">
        <f t="shared" si="1"/>
      </c>
    </row>
    <row r="40" spans="1:6" ht="12.75">
      <c r="A40" s="4">
        <f t="shared" si="2"/>
        <v>25</v>
      </c>
      <c r="B40" s="5">
        <f t="shared" si="0"/>
        <v>0.11227517265921692</v>
      </c>
      <c r="C40" s="5">
        <f t="shared" si="3"/>
      </c>
      <c r="D40" s="5">
        <f t="shared" si="4"/>
      </c>
      <c r="E40" s="5">
        <f t="shared" si="5"/>
      </c>
      <c r="F40" s="5">
        <f t="shared" si="1"/>
      </c>
    </row>
    <row r="41" spans="1:6" ht="12.75">
      <c r="A41" s="4">
        <f t="shared" si="2"/>
        <v>26</v>
      </c>
      <c r="B41" s="5">
        <f t="shared" si="0"/>
      </c>
      <c r="C41" s="5">
        <f t="shared" si="3"/>
        <v>0.10795689678770905</v>
      </c>
      <c r="D41" s="5">
        <f t="shared" si="4"/>
      </c>
      <c r="E41" s="5">
        <f t="shared" si="5"/>
      </c>
      <c r="F41" s="5">
        <f t="shared" si="1"/>
      </c>
    </row>
    <row r="42" spans="1:6" ht="12.75">
      <c r="A42" s="4">
        <f t="shared" si="2"/>
        <v>27</v>
      </c>
      <c r="B42" s="5">
        <f t="shared" si="0"/>
      </c>
      <c r="C42" s="5">
        <f t="shared" si="3"/>
        <v>0.09596168603351879</v>
      </c>
      <c r="D42" s="5">
        <f t="shared" si="4"/>
      </c>
      <c r="E42" s="5">
        <f t="shared" si="5"/>
      </c>
      <c r="F42" s="5">
        <f t="shared" si="1"/>
      </c>
    </row>
    <row r="43" spans="1:6" ht="12.75">
      <c r="A43" s="4">
        <f t="shared" si="2"/>
        <v>28</v>
      </c>
      <c r="B43" s="5">
        <f t="shared" si="0"/>
      </c>
      <c r="C43" s="5">
        <f t="shared" si="3"/>
        <v>0.07882567067039052</v>
      </c>
      <c r="D43" s="5">
        <f t="shared" si="4"/>
      </c>
      <c r="E43" s="5">
        <f t="shared" si="5"/>
      </c>
      <c r="F43" s="5">
        <f t="shared" si="1"/>
      </c>
    </row>
    <row r="44" spans="1:6" ht="12.75">
      <c r="A44" s="4">
        <f t="shared" si="2"/>
        <v>29</v>
      </c>
      <c r="B44" s="5">
        <f t="shared" si="0"/>
      </c>
      <c r="C44" s="5">
        <f t="shared" si="3"/>
        <v>0.05979878464650307</v>
      </c>
      <c r="D44" s="5">
        <f t="shared" si="4"/>
      </c>
      <c r="E44" s="5">
        <f t="shared" si="5"/>
      </c>
      <c r="F44" s="5">
        <f t="shared" si="1"/>
      </c>
    </row>
    <row r="45" spans="1:6" ht="12.75">
      <c r="A45" s="4">
        <f t="shared" si="2"/>
        <v>30</v>
      </c>
      <c r="B45" s="5">
        <f t="shared" si="0"/>
      </c>
      <c r="C45" s="5">
        <f t="shared" si="3"/>
        <v>0.04185914925255222</v>
      </c>
      <c r="D45" s="5">
        <f t="shared" si="4"/>
      </c>
      <c r="E45" s="5">
        <f t="shared" si="5"/>
      </c>
      <c r="F45" s="5">
        <f t="shared" si="1"/>
      </c>
    </row>
    <row r="46" spans="1:6" ht="12.75">
      <c r="A46" s="4">
        <f t="shared" si="2"/>
        <v>31</v>
      </c>
      <c r="B46" s="5">
        <f t="shared" si="0"/>
      </c>
      <c r="C46" s="5">
        <f t="shared" si="3"/>
      </c>
      <c r="D46" s="5">
        <f t="shared" si="4"/>
        <v>0.027005902743582017</v>
      </c>
      <c r="E46" s="5">
        <f t="shared" si="5"/>
      </c>
      <c r="F46" s="5">
        <f t="shared" si="1"/>
      </c>
    </row>
    <row r="47" spans="1:6" ht="12.75">
      <c r="A47" s="4">
        <f t="shared" si="2"/>
        <v>32</v>
      </c>
      <c r="B47" s="5">
        <f t="shared" si="0"/>
      </c>
      <c r="C47" s="5">
        <f t="shared" si="3"/>
      </c>
      <c r="D47" s="5">
        <f t="shared" si="4"/>
      </c>
      <c r="E47" s="5">
        <f t="shared" si="5"/>
        <v>0.016034754754001866</v>
      </c>
      <c r="F47" s="5">
        <f t="shared" si="1"/>
      </c>
    </row>
    <row r="48" spans="1:6" ht="12.75">
      <c r="A48" s="4">
        <f t="shared" si="2"/>
        <v>33</v>
      </c>
      <c r="B48" s="5">
        <f t="shared" si="0"/>
      </c>
      <c r="C48" s="5">
        <f t="shared" si="3"/>
      </c>
      <c r="D48" s="5">
        <f t="shared" si="4"/>
      </c>
      <c r="E48" s="5">
        <f t="shared" si="5"/>
        <v>0.008746229865819211</v>
      </c>
      <c r="F48" s="5">
        <f t="shared" si="1"/>
      </c>
    </row>
    <row r="49" spans="1:6" ht="12.75">
      <c r="A49" s="4">
        <f t="shared" si="2"/>
        <v>34</v>
      </c>
      <c r="B49" s="5">
        <f t="shared" si="0"/>
      </c>
      <c r="C49" s="5">
        <f t="shared" si="3"/>
      </c>
      <c r="D49" s="5">
        <f t="shared" si="4"/>
      </c>
      <c r="E49" s="5">
        <f t="shared" si="5"/>
        <v>0.0043731149329095985</v>
      </c>
      <c r="F49" s="5">
        <f t="shared" si="1"/>
      </c>
    </row>
    <row r="50" spans="1:6" ht="12.75">
      <c r="A50" s="4">
        <f t="shared" si="2"/>
        <v>35</v>
      </c>
      <c r="B50" s="5">
        <f t="shared" si="0"/>
      </c>
      <c r="C50" s="5">
        <f t="shared" si="3"/>
      </c>
      <c r="D50" s="5">
        <f t="shared" si="4"/>
      </c>
      <c r="E50" s="5">
        <f t="shared" si="5"/>
      </c>
      <c r="F50" s="5">
        <f t="shared" si="1"/>
        <v>0.0019991382550443916</v>
      </c>
    </row>
    <row r="51" spans="1:6" ht="12.75">
      <c r="A51" s="4">
        <f t="shared" si="2"/>
        <v>36</v>
      </c>
      <c r="B51" s="5">
        <f t="shared" si="0"/>
      </c>
      <c r="C51" s="5">
        <f t="shared" si="3"/>
      </c>
      <c r="D51" s="5">
        <f t="shared" si="4"/>
      </c>
      <c r="E51" s="5">
        <f t="shared" si="5"/>
      </c>
      <c r="F51" s="5">
        <f t="shared" si="1"/>
        <v>0.0008329742729351614</v>
      </c>
    </row>
    <row r="52" spans="1:6" ht="12.75">
      <c r="A52" s="4">
        <f t="shared" si="2"/>
        <v>37</v>
      </c>
      <c r="B52" s="5">
        <f t="shared" si="0"/>
      </c>
      <c r="C52" s="5">
        <f t="shared" si="3"/>
      </c>
      <c r="D52" s="5">
        <f t="shared" si="4"/>
      </c>
      <c r="E52" s="5">
        <f t="shared" si="5"/>
      </c>
      <c r="F52" s="5">
        <f t="shared" si="1"/>
        <v>0.00031517945462411566</v>
      </c>
    </row>
    <row r="53" spans="1:6" ht="12.75">
      <c r="A53" s="4">
        <f t="shared" si="2"/>
        <v>38</v>
      </c>
      <c r="B53" s="5">
        <f t="shared" si="0"/>
      </c>
      <c r="C53" s="5">
        <f t="shared" si="3"/>
      </c>
      <c r="D53" s="5">
        <f t="shared" si="4"/>
      </c>
      <c r="E53" s="5">
        <f t="shared" si="5"/>
      </c>
      <c r="F53" s="5">
        <f t="shared" si="1"/>
        <v>0.00010782455026614466</v>
      </c>
    </row>
    <row r="54" spans="1:6" ht="12.75">
      <c r="A54" s="4">
        <f t="shared" si="2"/>
        <v>39</v>
      </c>
      <c r="B54" s="5">
        <f t="shared" si="0"/>
      </c>
      <c r="C54" s="5">
        <f t="shared" si="3"/>
      </c>
      <c r="D54" s="5">
        <f t="shared" si="4"/>
      </c>
      <c r="E54" s="5">
        <f t="shared" si="5"/>
      </c>
      <c r="F54" s="5">
        <f t="shared" si="1"/>
        <v>3.31767846972753E-05</v>
      </c>
    </row>
    <row r="55" spans="1:6" ht="12.75">
      <c r="A55" s="4">
        <f t="shared" si="2"/>
        <v>40</v>
      </c>
      <c r="B55" s="5">
        <f t="shared" si="0"/>
      </c>
      <c r="C55" s="5">
        <f t="shared" si="3"/>
      </c>
      <c r="D55" s="5">
        <f t="shared" si="4"/>
      </c>
      <c r="E55" s="5">
        <f t="shared" si="5"/>
      </c>
      <c r="F55" s="5">
        <f t="shared" si="1"/>
        <v>9.123615791750694E-06</v>
      </c>
    </row>
    <row r="56" spans="1:6" ht="12.75">
      <c r="A56" s="4">
        <f t="shared" si="2"/>
        <v>41</v>
      </c>
      <c r="B56" s="5">
        <f t="shared" si="0"/>
      </c>
      <c r="C56" s="5">
        <f t="shared" si="3"/>
      </c>
      <c r="D56" s="5">
        <f t="shared" si="4"/>
      </c>
      <c r="E56" s="5">
        <f t="shared" si="5"/>
      </c>
      <c r="F56" s="5">
        <f t="shared" si="1"/>
        <v>2.2252721443294415E-06</v>
      </c>
    </row>
    <row r="57" spans="1:6" ht="12.75">
      <c r="A57" s="4">
        <f t="shared" si="2"/>
        <v>42</v>
      </c>
      <c r="B57" s="5">
        <f t="shared" si="0"/>
      </c>
      <c r="C57" s="5">
        <f t="shared" si="3"/>
      </c>
      <c r="D57" s="5">
        <f t="shared" si="4"/>
      </c>
      <c r="E57" s="5">
        <f t="shared" si="5"/>
      </c>
      <c r="F57" s="5">
        <f t="shared" si="1"/>
        <v>4.768440309277365E-07</v>
      </c>
    </row>
    <row r="58" spans="1:6" ht="12.75">
      <c r="A58" s="4">
        <f t="shared" si="2"/>
        <v>43</v>
      </c>
      <c r="B58" s="5">
        <f t="shared" si="0"/>
      </c>
      <c r="C58" s="5">
        <f t="shared" si="3"/>
      </c>
      <c r="D58" s="5">
        <f t="shared" si="4"/>
      </c>
      <c r="E58" s="5">
        <f t="shared" si="5"/>
      </c>
      <c r="F58" s="5">
        <f t="shared" si="1"/>
        <v>8.871516854469533E-08</v>
      </c>
    </row>
    <row r="59" spans="1:6" ht="12.75">
      <c r="A59" s="4">
        <f t="shared" si="2"/>
        <v>44</v>
      </c>
      <c r="B59" s="5">
        <f t="shared" si="0"/>
      </c>
      <c r="C59" s="5">
        <f t="shared" si="3"/>
      </c>
      <c r="D59" s="5">
        <f t="shared" si="4"/>
      </c>
      <c r="E59" s="5">
        <f t="shared" si="5"/>
      </c>
      <c r="F59" s="5">
        <f t="shared" si="1"/>
        <v>1.4113776813928782E-08</v>
      </c>
    </row>
    <row r="60" spans="1:6" ht="12.75">
      <c r="A60" s="4">
        <f t="shared" si="2"/>
        <v>45</v>
      </c>
      <c r="B60" s="5">
        <f t="shared" si="0"/>
      </c>
      <c r="C60" s="5">
        <f t="shared" si="3"/>
      </c>
      <c r="D60" s="5">
        <f t="shared" si="4"/>
      </c>
      <c r="E60" s="5">
        <f t="shared" si="5"/>
      </c>
      <c r="F60" s="5">
        <f t="shared" si="1"/>
        <v>1.88183690852384E-09</v>
      </c>
    </row>
    <row r="61" spans="1:6" ht="12.75">
      <c r="A61" s="4">
        <f t="shared" si="2"/>
        <v>46</v>
      </c>
      <c r="B61" s="5">
        <f t="shared" si="0"/>
      </c>
      <c r="C61" s="5">
        <f t="shared" si="3"/>
      </c>
      <c r="D61" s="5">
        <f t="shared" si="4"/>
      </c>
      <c r="E61" s="5">
        <f t="shared" si="5"/>
      </c>
      <c r="F61" s="5">
        <f t="shared" si="1"/>
        <v>2.0454749005693874E-10</v>
      </c>
    </row>
    <row r="62" spans="1:6" ht="12.75">
      <c r="A62" s="4">
        <f t="shared" si="2"/>
        <v>47</v>
      </c>
      <c r="B62" s="5">
        <f t="shared" si="0"/>
      </c>
      <c r="C62" s="5">
        <f t="shared" si="3"/>
      </c>
      <c r="D62" s="5">
        <f t="shared" si="4"/>
      </c>
      <c r="E62" s="5">
        <f t="shared" si="5"/>
      </c>
      <c r="F62" s="5">
        <f t="shared" si="1"/>
        <v>1.7408297026122416E-11</v>
      </c>
    </row>
    <row r="63" spans="1:6" ht="12.75">
      <c r="A63" s="4">
        <f t="shared" si="2"/>
        <v>48</v>
      </c>
      <c r="B63" s="5">
        <f t="shared" si="0"/>
      </c>
      <c r="C63" s="5">
        <f t="shared" si="3"/>
      </c>
      <c r="D63" s="5">
        <f t="shared" si="4"/>
      </c>
      <c r="E63" s="5">
        <f t="shared" si="5"/>
      </c>
      <c r="F63" s="5">
        <f t="shared" si="1"/>
        <v>1.0880185641326566E-12</v>
      </c>
    </row>
    <row r="64" spans="1:6" ht="12.75">
      <c r="A64" s="4">
        <f t="shared" si="2"/>
        <v>49</v>
      </c>
      <c r="B64" s="5">
        <f t="shared" si="0"/>
      </c>
      <c r="C64" s="5">
        <f t="shared" si="3"/>
      </c>
      <c r="D64" s="5">
        <f t="shared" si="4"/>
      </c>
      <c r="E64" s="5">
        <f t="shared" si="5"/>
      </c>
      <c r="F64" s="5">
        <f t="shared" si="1"/>
        <v>4.440892098500631E-14</v>
      </c>
    </row>
    <row r="65" spans="1:6" ht="12.75">
      <c r="A65" s="4">
        <f t="shared" si="2"/>
        <v>50</v>
      </c>
      <c r="B65" s="5">
        <f t="shared" si="0"/>
      </c>
      <c r="C65" s="5">
        <f t="shared" si="3"/>
      </c>
      <c r="D65" s="5">
        <f t="shared" si="4"/>
      </c>
      <c r="E65" s="5">
        <f t="shared" si="5"/>
      </c>
      <c r="F65" s="5">
        <f t="shared" si="1"/>
        <v>8.881784197001244E-16</v>
      </c>
    </row>
    <row r="66" spans="1:6" ht="12.75">
      <c r="A66" s="4">
        <f t="shared" si="2"/>
      </c>
      <c r="B66" s="5">
        <f t="shared" si="0"/>
      </c>
      <c r="C66" s="5">
        <f t="shared" si="3"/>
      </c>
      <c r="D66" s="5">
        <f t="shared" si="4"/>
      </c>
      <c r="E66" s="5">
        <f t="shared" si="5"/>
      </c>
      <c r="F66" s="5">
        <f t="shared" si="1"/>
      </c>
    </row>
    <row r="67" spans="1:6" ht="12.75">
      <c r="A67" s="4">
        <f t="shared" si="2"/>
      </c>
      <c r="B67" s="5">
        <f t="shared" si="0"/>
      </c>
      <c r="C67" s="5">
        <f t="shared" si="3"/>
      </c>
      <c r="D67" s="5">
        <f t="shared" si="4"/>
      </c>
      <c r="E67" s="5">
        <f t="shared" si="5"/>
      </c>
      <c r="F67" s="5">
        <f t="shared" si="1"/>
      </c>
    </row>
    <row r="68" spans="1:6" ht="12.75">
      <c r="A68" s="4">
        <f t="shared" si="2"/>
      </c>
      <c r="B68" s="5">
        <f t="shared" si="0"/>
      </c>
      <c r="C68" s="5">
        <f t="shared" si="3"/>
      </c>
      <c r="D68" s="5">
        <f t="shared" si="4"/>
      </c>
      <c r="E68" s="5">
        <f t="shared" si="5"/>
      </c>
      <c r="F68" s="5">
        <f t="shared" si="1"/>
      </c>
    </row>
    <row r="69" spans="1:6" ht="12.75">
      <c r="A69" s="4">
        <f t="shared" si="2"/>
      </c>
      <c r="B69" s="5">
        <f t="shared" si="0"/>
      </c>
      <c r="C69" s="5">
        <f t="shared" si="3"/>
      </c>
      <c r="D69" s="5">
        <f t="shared" si="4"/>
      </c>
      <c r="E69" s="5">
        <f t="shared" si="5"/>
      </c>
      <c r="F69" s="5">
        <f t="shared" si="1"/>
      </c>
    </row>
    <row r="70" spans="1:6" ht="12.75">
      <c r="A70" s="4">
        <f t="shared" si="2"/>
      </c>
      <c r="B70" s="5">
        <f t="shared" si="0"/>
      </c>
      <c r="C70" s="5">
        <f t="shared" si="3"/>
      </c>
      <c r="D70" s="5">
        <f t="shared" si="4"/>
      </c>
      <c r="E70" s="5">
        <f t="shared" si="5"/>
      </c>
      <c r="F70" s="5">
        <f t="shared" si="1"/>
      </c>
    </row>
    <row r="71" spans="1:6" ht="12.75">
      <c r="A71" s="4">
        <f t="shared" si="2"/>
      </c>
      <c r="B71" s="5">
        <f t="shared" si="0"/>
      </c>
      <c r="C71" s="5">
        <f t="shared" si="3"/>
      </c>
      <c r="D71" s="5">
        <f t="shared" si="4"/>
      </c>
      <c r="E71" s="5">
        <f t="shared" si="5"/>
      </c>
      <c r="F71" s="5">
        <f t="shared" si="1"/>
      </c>
    </row>
    <row r="72" spans="1:6" ht="12.75">
      <c r="A72" s="4">
        <f t="shared" si="2"/>
      </c>
      <c r="B72" s="5">
        <f t="shared" si="0"/>
      </c>
      <c r="C72" s="5">
        <f t="shared" si="3"/>
      </c>
      <c r="D72" s="5">
        <f t="shared" si="4"/>
      </c>
      <c r="E72" s="5">
        <f t="shared" si="5"/>
      </c>
      <c r="F72" s="5">
        <f t="shared" si="1"/>
      </c>
    </row>
    <row r="73" spans="1:6" ht="12.75">
      <c r="A73" s="4">
        <f t="shared" si="2"/>
      </c>
      <c r="B73" s="5">
        <f t="shared" si="0"/>
      </c>
      <c r="C73" s="5">
        <f t="shared" si="3"/>
      </c>
      <c r="D73" s="5">
        <f t="shared" si="4"/>
      </c>
      <c r="E73" s="5">
        <f t="shared" si="5"/>
      </c>
      <c r="F73" s="5">
        <f t="shared" si="1"/>
      </c>
    </row>
    <row r="74" spans="1:6" ht="12.75">
      <c r="A74" s="4">
        <f t="shared" si="2"/>
      </c>
      <c r="B74" s="5">
        <f t="shared" si="0"/>
      </c>
      <c r="C74" s="5">
        <f t="shared" si="3"/>
      </c>
      <c r="D74" s="5">
        <f t="shared" si="4"/>
      </c>
      <c r="E74" s="5">
        <f t="shared" si="5"/>
      </c>
      <c r="F74" s="5">
        <f t="shared" si="1"/>
      </c>
    </row>
    <row r="75" spans="1:6" ht="12.75">
      <c r="A75" s="4">
        <f t="shared" si="2"/>
      </c>
      <c r="B75" s="5">
        <f t="shared" si="0"/>
      </c>
      <c r="C75" s="5">
        <f t="shared" si="3"/>
      </c>
      <c r="D75" s="5">
        <f t="shared" si="4"/>
      </c>
      <c r="E75" s="5">
        <f t="shared" si="5"/>
      </c>
      <c r="F75" s="5">
        <f t="shared" si="1"/>
      </c>
    </row>
    <row r="76" spans="1:6" ht="12.75">
      <c r="A76" s="4">
        <f t="shared" si="2"/>
      </c>
      <c r="B76" s="5">
        <f t="shared" si="0"/>
      </c>
      <c r="C76" s="5">
        <f t="shared" si="3"/>
      </c>
      <c r="D76" s="5">
        <f t="shared" si="4"/>
      </c>
      <c r="E76" s="5">
        <f t="shared" si="5"/>
      </c>
      <c r="F76" s="5">
        <f t="shared" si="1"/>
      </c>
    </row>
    <row r="77" spans="1:6" ht="12.75">
      <c r="A77" s="4">
        <f t="shared" si="2"/>
      </c>
      <c r="B77" s="5">
        <f t="shared" si="0"/>
      </c>
      <c r="C77" s="5">
        <f t="shared" si="3"/>
      </c>
      <c r="D77" s="5">
        <f t="shared" si="4"/>
      </c>
      <c r="E77" s="5">
        <f t="shared" si="5"/>
      </c>
      <c r="F77" s="5">
        <f t="shared" si="1"/>
      </c>
    </row>
    <row r="78" spans="1:6" ht="12.75">
      <c r="A78" s="4">
        <f t="shared" si="2"/>
      </c>
      <c r="B78" s="5">
        <f t="shared" si="0"/>
      </c>
      <c r="C78" s="5">
        <f t="shared" si="3"/>
      </c>
      <c r="D78" s="5">
        <f t="shared" si="4"/>
      </c>
      <c r="E78" s="5">
        <f t="shared" si="5"/>
      </c>
      <c r="F78" s="5">
        <f t="shared" si="1"/>
      </c>
    </row>
    <row r="79" spans="1:6" ht="12.75">
      <c r="A79" s="4">
        <f t="shared" si="2"/>
      </c>
      <c r="B79" s="5">
        <f aca="true" t="shared" si="6" ref="B79:B115">IF($A79&lt;&gt;"",IF(ABS($F$7-$A79)&lt;=0.5,BINOMDIST($A79,$E$3,$E$5,FALSE),""),"")</f>
      </c>
      <c r="C79" s="5">
        <f t="shared" si="3"/>
      </c>
      <c r="D79" s="5">
        <f t="shared" si="4"/>
      </c>
      <c r="E79" s="5">
        <f t="shared" si="5"/>
      </c>
      <c r="F79" s="5">
        <f aca="true" t="shared" si="7" ref="F79:F110">IF(AND($A79&lt;&gt;"",E79="",D79="",C79="",B79=""),BINOMDIST($A79,$E$3,$E$5,FALSE),"")</f>
      </c>
    </row>
    <row r="80" spans="1:6" ht="12.75">
      <c r="A80" s="4">
        <f aca="true" t="shared" si="8" ref="A80:A115">IF(A79&lt;$E$3,A79+1,"")</f>
      </c>
      <c r="B80" s="5">
        <f t="shared" si="6"/>
      </c>
      <c r="C80" s="5">
        <f aca="true" t="shared" si="9" ref="C80:C115">IF(AND($A80&gt;=$F$7-1.64*$F$9,$A80&lt;=$F$7+1.64*$F$9,B80=""),BINOMDIST($A80,$E$3,$E$5,FALSE),"")</f>
      </c>
      <c r="D80" s="5">
        <f aca="true" t="shared" si="10" ref="D80:D115">IF(AND($A80&gt;=$F$7-1.96*$F$9,$A80&lt;=$F$7+1.96*$F$9,C80="",B80=""),BINOMDIST($A80,$E$3,$E$5,FALSE),"")</f>
      </c>
      <c r="E80" s="5">
        <f aca="true" t="shared" si="11" ref="E80:E115">IF(AND($A80&gt;=$F$7-2.58*$F$9,$A80&lt;=$F$7+2.58*$F$9,D80="",C80="",B80=""),BINOMDIST($A80,$E$3,$E$5,FALSE),"")</f>
      </c>
      <c r="F80" s="5">
        <f t="shared" si="7"/>
      </c>
    </row>
    <row r="81" spans="1:6" ht="12.75">
      <c r="A81" s="4">
        <f t="shared" si="8"/>
      </c>
      <c r="B81" s="5">
        <f t="shared" si="6"/>
      </c>
      <c r="C81" s="5">
        <f t="shared" si="9"/>
      </c>
      <c r="D81" s="5">
        <f t="shared" si="10"/>
      </c>
      <c r="E81" s="5">
        <f t="shared" si="11"/>
      </c>
      <c r="F81" s="5">
        <f t="shared" si="7"/>
      </c>
    </row>
    <row r="82" spans="1:6" ht="12.75">
      <c r="A82" s="4">
        <f t="shared" si="8"/>
      </c>
      <c r="B82" s="5">
        <f t="shared" si="6"/>
      </c>
      <c r="C82" s="5">
        <f t="shared" si="9"/>
      </c>
      <c r="D82" s="5">
        <f t="shared" si="10"/>
      </c>
      <c r="E82" s="5">
        <f t="shared" si="11"/>
      </c>
      <c r="F82" s="5">
        <f t="shared" si="7"/>
      </c>
    </row>
    <row r="83" spans="1:6" ht="12.75">
      <c r="A83" s="4">
        <f t="shared" si="8"/>
      </c>
      <c r="B83" s="5">
        <f t="shared" si="6"/>
      </c>
      <c r="C83" s="5">
        <f t="shared" si="9"/>
      </c>
      <c r="D83" s="5">
        <f t="shared" si="10"/>
      </c>
      <c r="E83" s="5">
        <f t="shared" si="11"/>
      </c>
      <c r="F83" s="5">
        <f t="shared" si="7"/>
      </c>
    </row>
    <row r="84" spans="1:6" ht="12.75">
      <c r="A84" s="4">
        <f t="shared" si="8"/>
      </c>
      <c r="B84" s="5">
        <f t="shared" si="6"/>
      </c>
      <c r="C84" s="5">
        <f t="shared" si="9"/>
      </c>
      <c r="D84" s="5">
        <f t="shared" si="10"/>
      </c>
      <c r="E84" s="5">
        <f t="shared" si="11"/>
      </c>
      <c r="F84" s="5">
        <f t="shared" si="7"/>
      </c>
    </row>
    <row r="85" spans="1:6" ht="12.75">
      <c r="A85" s="4">
        <f t="shared" si="8"/>
      </c>
      <c r="B85" s="5">
        <f t="shared" si="6"/>
      </c>
      <c r="C85" s="5">
        <f t="shared" si="9"/>
      </c>
      <c r="D85" s="5">
        <f t="shared" si="10"/>
      </c>
      <c r="E85" s="5">
        <f t="shared" si="11"/>
      </c>
      <c r="F85" s="5">
        <f t="shared" si="7"/>
      </c>
    </row>
    <row r="86" spans="1:6" ht="12.75">
      <c r="A86" s="4">
        <f t="shared" si="8"/>
      </c>
      <c r="B86" s="5">
        <f t="shared" si="6"/>
      </c>
      <c r="C86" s="5">
        <f t="shared" si="9"/>
      </c>
      <c r="D86" s="5">
        <f t="shared" si="10"/>
      </c>
      <c r="E86" s="5">
        <f t="shared" si="11"/>
      </c>
      <c r="F86" s="5">
        <f t="shared" si="7"/>
      </c>
    </row>
    <row r="87" spans="1:6" ht="12.75">
      <c r="A87" s="4">
        <f t="shared" si="8"/>
      </c>
      <c r="B87" s="5">
        <f t="shared" si="6"/>
      </c>
      <c r="C87" s="5">
        <f t="shared" si="9"/>
      </c>
      <c r="D87" s="5">
        <f t="shared" si="10"/>
      </c>
      <c r="E87" s="5">
        <f t="shared" si="11"/>
      </c>
      <c r="F87" s="5">
        <f t="shared" si="7"/>
      </c>
    </row>
    <row r="88" spans="1:6" ht="12.75">
      <c r="A88" s="4">
        <f t="shared" si="8"/>
      </c>
      <c r="B88" s="5">
        <f t="shared" si="6"/>
      </c>
      <c r="C88" s="5">
        <f t="shared" si="9"/>
      </c>
      <c r="D88" s="5">
        <f t="shared" si="10"/>
      </c>
      <c r="E88" s="5">
        <f t="shared" si="11"/>
      </c>
      <c r="F88" s="5">
        <f t="shared" si="7"/>
      </c>
    </row>
    <row r="89" spans="1:6" ht="12.75">
      <c r="A89" s="4">
        <f t="shared" si="8"/>
      </c>
      <c r="B89" s="5">
        <f t="shared" si="6"/>
      </c>
      <c r="C89" s="5">
        <f t="shared" si="9"/>
      </c>
      <c r="D89" s="5">
        <f t="shared" si="10"/>
      </c>
      <c r="E89" s="5">
        <f t="shared" si="11"/>
      </c>
      <c r="F89" s="5">
        <f t="shared" si="7"/>
      </c>
    </row>
    <row r="90" spans="1:6" ht="12.75">
      <c r="A90" s="4">
        <f t="shared" si="8"/>
      </c>
      <c r="B90" s="5">
        <f t="shared" si="6"/>
      </c>
      <c r="C90" s="5">
        <f t="shared" si="9"/>
      </c>
      <c r="D90" s="5">
        <f t="shared" si="10"/>
      </c>
      <c r="E90" s="5">
        <f t="shared" si="11"/>
      </c>
      <c r="F90" s="5">
        <f t="shared" si="7"/>
      </c>
    </row>
    <row r="91" spans="1:6" ht="12.75">
      <c r="A91" s="4">
        <f t="shared" si="8"/>
      </c>
      <c r="B91" s="5">
        <f t="shared" si="6"/>
      </c>
      <c r="C91" s="5">
        <f t="shared" si="9"/>
      </c>
      <c r="D91" s="5">
        <f t="shared" si="10"/>
      </c>
      <c r="E91" s="5">
        <f t="shared" si="11"/>
      </c>
      <c r="F91" s="5">
        <f t="shared" si="7"/>
      </c>
    </row>
    <row r="92" spans="1:6" ht="12.75">
      <c r="A92" s="4">
        <f t="shared" si="8"/>
      </c>
      <c r="B92" s="5">
        <f t="shared" si="6"/>
      </c>
      <c r="C92" s="5">
        <f t="shared" si="9"/>
      </c>
      <c r="D92" s="5">
        <f t="shared" si="10"/>
      </c>
      <c r="E92" s="5">
        <f t="shared" si="11"/>
      </c>
      <c r="F92" s="5">
        <f t="shared" si="7"/>
      </c>
    </row>
    <row r="93" spans="1:6" ht="12.75">
      <c r="A93" s="4">
        <f t="shared" si="8"/>
      </c>
      <c r="B93" s="5">
        <f t="shared" si="6"/>
      </c>
      <c r="C93" s="5">
        <f t="shared" si="9"/>
      </c>
      <c r="D93" s="5">
        <f t="shared" si="10"/>
      </c>
      <c r="E93" s="5">
        <f t="shared" si="11"/>
      </c>
      <c r="F93" s="5">
        <f t="shared" si="7"/>
      </c>
    </row>
    <row r="94" spans="1:6" ht="12.75">
      <c r="A94" s="4">
        <f t="shared" si="8"/>
      </c>
      <c r="B94" s="5">
        <f t="shared" si="6"/>
      </c>
      <c r="C94" s="5">
        <f t="shared" si="9"/>
      </c>
      <c r="D94" s="5">
        <f t="shared" si="10"/>
      </c>
      <c r="E94" s="5">
        <f t="shared" si="11"/>
      </c>
      <c r="F94" s="5">
        <f t="shared" si="7"/>
      </c>
    </row>
    <row r="95" spans="1:6" ht="12.75">
      <c r="A95" s="4">
        <f t="shared" si="8"/>
      </c>
      <c r="B95" s="5">
        <f t="shared" si="6"/>
      </c>
      <c r="C95" s="5">
        <f t="shared" si="9"/>
      </c>
      <c r="D95" s="5">
        <f t="shared" si="10"/>
      </c>
      <c r="E95" s="5">
        <f t="shared" si="11"/>
      </c>
      <c r="F95" s="5">
        <f t="shared" si="7"/>
      </c>
    </row>
    <row r="96" spans="1:6" ht="12.75">
      <c r="A96" s="4">
        <f t="shared" si="8"/>
      </c>
      <c r="B96" s="5">
        <f t="shared" si="6"/>
      </c>
      <c r="C96" s="5">
        <f t="shared" si="9"/>
      </c>
      <c r="D96" s="5">
        <f t="shared" si="10"/>
      </c>
      <c r="E96" s="5">
        <f t="shared" si="11"/>
      </c>
      <c r="F96" s="5">
        <f t="shared" si="7"/>
      </c>
    </row>
    <row r="97" spans="1:6" ht="12.75">
      <c r="A97" s="4">
        <f t="shared" si="8"/>
      </c>
      <c r="B97" s="5">
        <f t="shared" si="6"/>
      </c>
      <c r="C97" s="5">
        <f t="shared" si="9"/>
      </c>
      <c r="D97" s="5">
        <f t="shared" si="10"/>
      </c>
      <c r="E97" s="5">
        <f t="shared" si="11"/>
      </c>
      <c r="F97" s="5">
        <f t="shared" si="7"/>
      </c>
    </row>
    <row r="98" spans="1:6" ht="12.75">
      <c r="A98" s="4">
        <f t="shared" si="8"/>
      </c>
      <c r="B98" s="5">
        <f t="shared" si="6"/>
      </c>
      <c r="C98" s="5">
        <f t="shared" si="9"/>
      </c>
      <c r="D98" s="5">
        <f t="shared" si="10"/>
      </c>
      <c r="E98" s="5">
        <f t="shared" si="11"/>
      </c>
      <c r="F98" s="5">
        <f t="shared" si="7"/>
      </c>
    </row>
    <row r="99" spans="1:6" ht="12.75">
      <c r="A99" s="4">
        <f t="shared" si="8"/>
      </c>
      <c r="B99" s="5">
        <f t="shared" si="6"/>
      </c>
      <c r="C99" s="5">
        <f t="shared" si="9"/>
      </c>
      <c r="D99" s="5">
        <f t="shared" si="10"/>
      </c>
      <c r="E99" s="5">
        <f t="shared" si="11"/>
      </c>
      <c r="F99" s="5">
        <f t="shared" si="7"/>
      </c>
    </row>
    <row r="100" spans="1:6" ht="12.75">
      <c r="A100" s="4">
        <f t="shared" si="8"/>
      </c>
      <c r="B100" s="5">
        <f t="shared" si="6"/>
      </c>
      <c r="C100" s="5">
        <f t="shared" si="9"/>
      </c>
      <c r="D100" s="5">
        <f t="shared" si="10"/>
      </c>
      <c r="E100" s="5">
        <f t="shared" si="11"/>
      </c>
      <c r="F100" s="5">
        <f t="shared" si="7"/>
      </c>
    </row>
    <row r="101" spans="1:6" ht="12.75">
      <c r="A101" s="4">
        <f t="shared" si="8"/>
      </c>
      <c r="B101" s="5">
        <f t="shared" si="6"/>
      </c>
      <c r="C101" s="5">
        <f t="shared" si="9"/>
      </c>
      <c r="D101" s="5">
        <f t="shared" si="10"/>
      </c>
      <c r="E101" s="5">
        <f t="shared" si="11"/>
      </c>
      <c r="F101" s="5">
        <f t="shared" si="7"/>
      </c>
    </row>
    <row r="102" spans="1:6" ht="12.75">
      <c r="A102" s="4">
        <f t="shared" si="8"/>
      </c>
      <c r="B102" s="5">
        <f t="shared" si="6"/>
      </c>
      <c r="C102" s="5">
        <f t="shared" si="9"/>
      </c>
      <c r="D102" s="5">
        <f t="shared" si="10"/>
      </c>
      <c r="E102" s="5">
        <f t="shared" si="11"/>
      </c>
      <c r="F102" s="5">
        <f t="shared" si="7"/>
      </c>
    </row>
    <row r="103" spans="1:6" ht="12.75">
      <c r="A103" s="4">
        <f t="shared" si="8"/>
      </c>
      <c r="B103" s="5">
        <f t="shared" si="6"/>
      </c>
      <c r="C103" s="5">
        <f t="shared" si="9"/>
      </c>
      <c r="D103" s="5">
        <f t="shared" si="10"/>
      </c>
      <c r="E103" s="5">
        <f t="shared" si="11"/>
      </c>
      <c r="F103" s="5">
        <f t="shared" si="7"/>
      </c>
    </row>
    <row r="104" spans="1:6" ht="12.75">
      <c r="A104" s="4">
        <f t="shared" si="8"/>
      </c>
      <c r="B104" s="5">
        <f t="shared" si="6"/>
      </c>
      <c r="C104" s="5">
        <f t="shared" si="9"/>
      </c>
      <c r="D104" s="5">
        <f t="shared" si="10"/>
      </c>
      <c r="E104" s="5">
        <f t="shared" si="11"/>
      </c>
      <c r="F104" s="5">
        <f t="shared" si="7"/>
      </c>
    </row>
    <row r="105" spans="1:6" ht="12.75">
      <c r="A105" s="4">
        <f t="shared" si="8"/>
      </c>
      <c r="B105" s="5">
        <f t="shared" si="6"/>
      </c>
      <c r="C105" s="5">
        <f t="shared" si="9"/>
      </c>
      <c r="D105" s="5">
        <f t="shared" si="10"/>
      </c>
      <c r="E105" s="5">
        <f t="shared" si="11"/>
      </c>
      <c r="F105" s="5">
        <f t="shared" si="7"/>
      </c>
    </row>
    <row r="106" spans="1:6" ht="12.75">
      <c r="A106" s="4">
        <f t="shared" si="8"/>
      </c>
      <c r="B106" s="5">
        <f t="shared" si="6"/>
      </c>
      <c r="C106" s="5">
        <f t="shared" si="9"/>
      </c>
      <c r="D106" s="5">
        <f t="shared" si="10"/>
      </c>
      <c r="E106" s="5">
        <f t="shared" si="11"/>
      </c>
      <c r="F106" s="5">
        <f t="shared" si="7"/>
      </c>
    </row>
    <row r="107" spans="1:6" ht="12.75">
      <c r="A107" s="4">
        <f t="shared" si="8"/>
      </c>
      <c r="B107" s="5">
        <f t="shared" si="6"/>
      </c>
      <c r="C107" s="5">
        <f t="shared" si="9"/>
      </c>
      <c r="D107" s="5">
        <f t="shared" si="10"/>
      </c>
      <c r="E107" s="5">
        <f t="shared" si="11"/>
      </c>
      <c r="F107" s="5">
        <f t="shared" si="7"/>
      </c>
    </row>
    <row r="108" spans="1:6" ht="12.75">
      <c r="A108" s="4">
        <f t="shared" si="8"/>
      </c>
      <c r="B108" s="5">
        <f t="shared" si="6"/>
      </c>
      <c r="C108" s="5">
        <f t="shared" si="9"/>
      </c>
      <c r="D108" s="5">
        <f t="shared" si="10"/>
      </c>
      <c r="E108" s="5">
        <f t="shared" si="11"/>
      </c>
      <c r="F108" s="5">
        <f t="shared" si="7"/>
      </c>
    </row>
    <row r="109" spans="1:6" ht="12.75">
      <c r="A109" s="4">
        <f t="shared" si="8"/>
      </c>
      <c r="B109" s="5">
        <f t="shared" si="6"/>
      </c>
      <c r="C109" s="5">
        <f t="shared" si="9"/>
      </c>
      <c r="D109" s="5">
        <f t="shared" si="10"/>
      </c>
      <c r="E109" s="5">
        <f t="shared" si="11"/>
      </c>
      <c r="F109" s="5">
        <f t="shared" si="7"/>
      </c>
    </row>
    <row r="110" spans="1:6" ht="12.75">
      <c r="A110" s="4">
        <f t="shared" si="8"/>
      </c>
      <c r="B110" s="5">
        <f t="shared" si="6"/>
      </c>
      <c r="C110" s="5">
        <f t="shared" si="9"/>
      </c>
      <c r="D110" s="5">
        <f t="shared" si="10"/>
      </c>
      <c r="E110" s="5">
        <f t="shared" si="11"/>
      </c>
      <c r="F110" s="5">
        <f t="shared" si="7"/>
      </c>
    </row>
    <row r="111" spans="1:6" ht="12.75">
      <c r="A111" s="4">
        <f t="shared" si="8"/>
      </c>
      <c r="B111" s="5">
        <f t="shared" si="6"/>
      </c>
      <c r="C111" s="5">
        <f t="shared" si="9"/>
      </c>
      <c r="D111" s="5">
        <f t="shared" si="10"/>
      </c>
      <c r="E111" s="5">
        <f t="shared" si="11"/>
      </c>
      <c r="F111" s="5">
        <f>IF(AND($A111&lt;&gt;"",E111="",D111="",C111="",B111=""),BINOMDIST($A111,$E$3,$E$5,FALSE),"")</f>
      </c>
    </row>
    <row r="112" spans="1:6" ht="12.75">
      <c r="A112" s="4">
        <f t="shared" si="8"/>
      </c>
      <c r="B112" s="5">
        <f t="shared" si="6"/>
      </c>
      <c r="C112" s="5">
        <f t="shared" si="9"/>
      </c>
      <c r="D112" s="5">
        <f t="shared" si="10"/>
      </c>
      <c r="E112" s="5">
        <f t="shared" si="11"/>
      </c>
      <c r="F112" s="5">
        <f>IF(AND($A112&lt;&gt;"",E112="",D112="",C112="",B112=""),BINOMDIST($A112,$E$3,$E$5,FALSE),"")</f>
      </c>
    </row>
    <row r="113" spans="1:6" ht="12.75">
      <c r="A113" s="4">
        <f t="shared" si="8"/>
      </c>
      <c r="B113" s="5">
        <f t="shared" si="6"/>
      </c>
      <c r="C113" s="5">
        <f t="shared" si="9"/>
      </c>
      <c r="D113" s="5">
        <f t="shared" si="10"/>
      </c>
      <c r="E113" s="5">
        <f t="shared" si="11"/>
      </c>
      <c r="F113" s="5">
        <f>IF(AND($A113&lt;&gt;"",E113="",D113="",C113="",B113=""),BINOMDIST($A113,$E$3,$E$5,FALSE),"")</f>
      </c>
    </row>
    <row r="114" spans="1:6" ht="12.75">
      <c r="A114" s="4">
        <f t="shared" si="8"/>
      </c>
      <c r="B114" s="5">
        <f t="shared" si="6"/>
      </c>
      <c r="C114" s="5">
        <f t="shared" si="9"/>
      </c>
      <c r="D114" s="5">
        <f t="shared" si="10"/>
      </c>
      <c r="E114" s="5">
        <f t="shared" si="11"/>
      </c>
      <c r="F114" s="5">
        <f>IF(AND($A114&lt;&gt;"",E114="",D114="",C114="",B114=""),BINOMDIST($A114,$E$3,$E$5,FALSE),"")</f>
      </c>
    </row>
    <row r="115" spans="1:6" ht="12.75">
      <c r="A115" s="4">
        <f t="shared" si="8"/>
      </c>
      <c r="B115" s="5">
        <f t="shared" si="6"/>
      </c>
      <c r="C115" s="5">
        <f t="shared" si="9"/>
      </c>
      <c r="D115" s="5">
        <f t="shared" si="10"/>
      </c>
      <c r="E115" s="5">
        <f t="shared" si="11"/>
      </c>
      <c r="F115" s="5">
        <f>IF(AND($A115&lt;&gt;"",E115="",D115="",C115="",B115=""),BINOMDIST($A115,$E$3,$E$5,FALSE),"")</f>
      </c>
    </row>
  </sheetData>
  <sheetProtection password="EE66" sheet="1" objects="1" scenarios="1"/>
  <conditionalFormatting sqref="F9">
    <cfRule type="cellIs" priority="1" dxfId="0" operator="lessThanOrEqual" stopIfTrue="1">
      <formula>3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1">
      <selection activeCell="B2" sqref="B2"/>
    </sheetView>
  </sheetViews>
  <sheetFormatPr defaultColWidth="11.421875" defaultRowHeight="12.75"/>
  <cols>
    <col min="1" max="1" width="8.421875" style="0" customWidth="1"/>
    <col min="2" max="2" width="8.8515625" style="0" customWidth="1"/>
    <col min="3" max="3" width="10.7109375" style="0" customWidth="1"/>
    <col min="4" max="4" width="10.421875" style="0" customWidth="1"/>
    <col min="5" max="5" width="10.8515625" style="0" customWidth="1"/>
    <col min="6" max="6" width="13.140625" style="0" customWidth="1"/>
    <col min="7" max="7" width="0.9921875" style="0" customWidth="1"/>
    <col min="8" max="8" width="7.57421875" style="0" customWidth="1"/>
    <col min="9" max="9" width="6.8515625" style="0" customWidth="1"/>
    <col min="10" max="10" width="9.7109375" style="0" customWidth="1"/>
    <col min="11" max="11" width="17.140625" style="0" customWidth="1"/>
    <col min="12" max="12" width="9.8515625" style="0" customWidth="1"/>
    <col min="13" max="13" width="11.140625" style="0" customWidth="1"/>
    <col min="14" max="14" width="12.00390625" style="0" customWidth="1"/>
    <col min="15" max="15" width="1.57421875" style="0" customWidth="1"/>
    <col min="16" max="16" width="2.421875" style="0" customWidth="1"/>
  </cols>
  <sheetData>
    <row r="1" spans="1:6" ht="12.75">
      <c r="A1" s="100" t="s">
        <v>58</v>
      </c>
      <c r="B1" s="101"/>
      <c r="C1" s="102"/>
      <c r="D1" s="103"/>
      <c r="E1" s="19" t="s">
        <v>88</v>
      </c>
      <c r="F1" s="10"/>
    </row>
    <row r="2" spans="1:6" ht="12.75">
      <c r="A2" s="55"/>
      <c r="B2" s="44" t="s">
        <v>95</v>
      </c>
      <c r="C2" s="1"/>
      <c r="D2" s="1"/>
      <c r="E2" s="11" t="s">
        <v>32</v>
      </c>
      <c r="F2" s="10"/>
    </row>
    <row r="3" spans="1:6" ht="12.75">
      <c r="A3" s="13"/>
      <c r="B3" s="42"/>
      <c r="C3" s="12" t="s">
        <v>0</v>
      </c>
      <c r="D3" s="6" t="s">
        <v>6</v>
      </c>
      <c r="E3" s="17">
        <f>F3</f>
        <v>50</v>
      </c>
      <c r="F3" s="20">
        <v>50</v>
      </c>
    </row>
    <row r="4" spans="1:6" ht="12.75">
      <c r="A4" s="55"/>
      <c r="B4" s="1"/>
      <c r="C4" s="1"/>
      <c r="D4" s="1"/>
      <c r="E4" s="9" t="s">
        <v>5</v>
      </c>
      <c r="F4" s="1"/>
    </row>
    <row r="5" spans="1:6" ht="12.75" customHeight="1">
      <c r="A5" s="13"/>
      <c r="B5" s="42"/>
      <c r="C5" s="12" t="s">
        <v>89</v>
      </c>
      <c r="D5" s="6" t="s">
        <v>57</v>
      </c>
      <c r="E5" s="17">
        <f>F5/100</f>
        <v>0.4</v>
      </c>
      <c r="F5" s="20">
        <v>40</v>
      </c>
    </row>
    <row r="6" spans="1:6" ht="12.75" customHeight="1">
      <c r="A6" s="40"/>
      <c r="B6" s="1"/>
      <c r="C6" s="121" t="s">
        <v>90</v>
      </c>
      <c r="D6" s="114" t="s">
        <v>85</v>
      </c>
      <c r="E6" s="9" t="s">
        <v>4</v>
      </c>
      <c r="F6" s="1"/>
    </row>
    <row r="7" spans="1:6" ht="12.75" customHeight="1">
      <c r="A7" s="120"/>
      <c r="B7" s="122"/>
      <c r="C7" s="12" t="s">
        <v>91</v>
      </c>
      <c r="D7" s="6" t="s">
        <v>87</v>
      </c>
      <c r="E7" s="17">
        <f>F7/100</f>
        <v>0.6</v>
      </c>
      <c r="F7" s="20">
        <v>60</v>
      </c>
    </row>
    <row r="8" spans="1:6" ht="12.75" customHeight="1">
      <c r="A8" s="41"/>
      <c r="B8" s="43"/>
      <c r="C8" s="23" t="s">
        <v>10</v>
      </c>
      <c r="D8" s="24" t="s">
        <v>11</v>
      </c>
      <c r="E8" s="25" t="s">
        <v>12</v>
      </c>
      <c r="F8" s="25">
        <f>E3*E5</f>
        <v>20</v>
      </c>
    </row>
    <row r="9" spans="1:6" ht="13.5" customHeight="1">
      <c r="A9" s="41"/>
      <c r="B9" s="43"/>
      <c r="C9" s="23" t="s">
        <v>13</v>
      </c>
      <c r="D9" s="24" t="s">
        <v>17</v>
      </c>
      <c r="E9" s="25" t="s">
        <v>30</v>
      </c>
      <c r="F9" s="25">
        <f>E3*E5*(1-E5)</f>
        <v>12</v>
      </c>
    </row>
    <row r="10" spans="1:6" ht="12.75" customHeight="1">
      <c r="A10" s="41"/>
      <c r="B10" s="43"/>
      <c r="C10" s="23" t="s">
        <v>14</v>
      </c>
      <c r="D10" s="24" t="s">
        <v>15</v>
      </c>
      <c r="E10" s="25"/>
      <c r="F10" s="26">
        <f>SQRT(F9)</f>
        <v>3.4641016151377544</v>
      </c>
    </row>
    <row r="11" spans="1:5" ht="6.75" customHeight="1">
      <c r="A11" s="27"/>
      <c r="B11" s="28"/>
      <c r="C11" s="29"/>
      <c r="D11" s="30"/>
      <c r="E11" s="31"/>
    </row>
    <row r="12" spans="1:17" ht="12.75" customHeight="1">
      <c r="A12" s="2" t="s">
        <v>20</v>
      </c>
      <c r="B12" s="2" t="s">
        <v>18</v>
      </c>
      <c r="C12" s="32" t="s">
        <v>33</v>
      </c>
      <c r="D12" s="32" t="s">
        <v>34</v>
      </c>
      <c r="E12" s="32" t="s">
        <v>35</v>
      </c>
      <c r="F12" s="2" t="s">
        <v>29</v>
      </c>
      <c r="G12" s="21"/>
      <c r="Q12" s="54" t="s">
        <v>82</v>
      </c>
    </row>
    <row r="13" spans="1:17" ht="12.75" customHeight="1">
      <c r="A13" s="3" t="s">
        <v>2</v>
      </c>
      <c r="B13" s="36" t="s">
        <v>9</v>
      </c>
      <c r="C13" s="66" t="s">
        <v>25</v>
      </c>
      <c r="D13" s="33" t="s">
        <v>25</v>
      </c>
      <c r="E13" s="49" t="s">
        <v>25</v>
      </c>
      <c r="F13" s="46" t="s">
        <v>16</v>
      </c>
      <c r="G13" s="22"/>
      <c r="Q13" s="54" t="s">
        <v>83</v>
      </c>
    </row>
    <row r="14" spans="1:17" ht="15.75">
      <c r="A14" s="7" t="s">
        <v>21</v>
      </c>
      <c r="B14" s="37" t="s">
        <v>19</v>
      </c>
      <c r="C14" s="67" t="s">
        <v>36</v>
      </c>
      <c r="D14" s="52" t="s">
        <v>37</v>
      </c>
      <c r="E14" s="53" t="s">
        <v>38</v>
      </c>
      <c r="F14" s="47" t="s">
        <v>8</v>
      </c>
      <c r="G14" s="21"/>
      <c r="Q14" s="117" t="s">
        <v>84</v>
      </c>
    </row>
    <row r="15" spans="1:17" ht="12.75" customHeight="1">
      <c r="A15" s="3"/>
      <c r="B15" s="38">
        <f>SUM(B16:B116)</f>
        <v>0.11455855282952412</v>
      </c>
      <c r="C15" s="68">
        <f>SUM(C16:C116)+B15</f>
        <v>0.888701204579285</v>
      </c>
      <c r="D15" s="35">
        <f>SUM(D16:D116)+C15</f>
        <v>0.9406060823203927</v>
      </c>
      <c r="E15" s="51">
        <f>SUM(E16:E116)+D15</f>
        <v>0.9866948878703039</v>
      </c>
      <c r="F15" s="48">
        <f>SUM(F16:F116)+E15</f>
        <v>0.9999999999999998</v>
      </c>
      <c r="G15" s="21"/>
      <c r="Q15" s="118"/>
    </row>
    <row r="16" spans="1:17" ht="12.75">
      <c r="A16" s="4">
        <v>0</v>
      </c>
      <c r="B16" s="5">
        <f aca="true" t="shared" si="0" ref="B16:B79">IF($A16&lt;&gt;"",IF(ABS($F$8-$A16)&lt;=0.5,BINOMDIST($A16,$E$3,$E$5,FALSE),""),"")</f>
      </c>
      <c r="C16" s="5">
        <f>IF(AND($A16&gt;=$F$8-1.64*$F$10,$A16&lt;=$F$8+1.64*$F$10,B16=""),BINOMDIST($A16,$E$3,$E$5,FALSE),"")</f>
      </c>
      <c r="D16" s="5">
        <f>IF(AND($A16&gt;=$F$8-1.96*$F$10,$A16&lt;=$F$8+1.96*$F$10,C16="",B16=""),BINOMDIST($A16,$E$3,$E$5,FALSE),"")</f>
      </c>
      <c r="E16" s="5">
        <f>IF(AND($A16&gt;=$F$8-2.58*$F$10,$A16&lt;=$F$8+2.58*$F$10,D16="",C16="",B16=""),BINOMDIST($A16,$E$3,$E$5,FALSE),"")</f>
      </c>
      <c r="F16" s="5">
        <f aca="true" t="shared" si="1" ref="F16:F79">IF(AND($A16&lt;&gt;"",E16="",D16="",C16="",B16=""),BINOMDIST($A16,$E$3,$E$5,FALSE),"")</f>
        <v>8.082812774647628E-12</v>
      </c>
      <c r="J16" s="6" t="s">
        <v>6</v>
      </c>
      <c r="K16" s="3">
        <f>E3</f>
        <v>50</v>
      </c>
      <c r="M16" s="6" t="s">
        <v>7</v>
      </c>
      <c r="N16" s="3">
        <f>E5</f>
        <v>0.4</v>
      </c>
      <c r="Q16" s="119">
        <f aca="true" t="shared" si="2" ref="Q16:Q47">IF(A16&lt;&gt;"",BINOMDIST(A16,$E$3,$E$7,FALSE),"")</f>
        <v>1.2676506002282335E-20</v>
      </c>
    </row>
    <row r="17" spans="1:17" ht="12" customHeight="1">
      <c r="A17" s="4">
        <f aca="true" t="shared" si="3" ref="A17:A80">IF(A16&lt;$E$3,A16+1,"")</f>
        <v>1</v>
      </c>
      <c r="B17" s="5">
        <f t="shared" si="0"/>
      </c>
      <c r="C17" s="5">
        <f aca="true" t="shared" si="4" ref="C17:C80">IF(AND($A17&gt;=$F$8-1.64*$F$10,$A17&lt;=$F$8+1.64*$F$10,B17=""),BINOMDIST($A17,$E$3,$E$5,FALSE),"")</f>
      </c>
      <c r="D17" s="5">
        <f aca="true" t="shared" si="5" ref="D17:D80">IF(AND($A17&gt;=$F$8-1.96*$F$10,$A17&lt;=$F$8+1.96*$F$10,C17="",B17=""),BINOMDIST($A17,$E$3,$E$5,FALSE),"")</f>
      </c>
      <c r="E17" s="5">
        <f aca="true" t="shared" si="6" ref="E17:E80">IF(AND($A17&gt;=$F$8-2.58*$F$10,$A17&lt;=$F$8+2.58*$F$10,D17="",C17="",B17=""),BINOMDIST($A17,$E$3,$E$5,FALSE),"")</f>
      </c>
      <c r="F17" s="5">
        <f t="shared" si="1"/>
        <v>2.6942709248825377E-10</v>
      </c>
      <c r="Q17" s="119">
        <f t="shared" si="2"/>
        <v>9.507379501711759E-19</v>
      </c>
    </row>
    <row r="18" spans="1:17" ht="11.25" customHeight="1">
      <c r="A18" s="4">
        <f t="shared" si="3"/>
        <v>2</v>
      </c>
      <c r="B18" s="5">
        <f t="shared" si="0"/>
      </c>
      <c r="C18" s="5">
        <f t="shared" si="4"/>
      </c>
      <c r="D18" s="5">
        <f t="shared" si="5"/>
      </c>
      <c r="E18" s="5">
        <f t="shared" si="6"/>
      </c>
      <c r="F18" s="5">
        <f t="shared" si="1"/>
        <v>4.400642510641486E-09</v>
      </c>
      <c r="I18" s="54" t="s">
        <v>49</v>
      </c>
      <c r="M18" s="54" t="s">
        <v>92</v>
      </c>
      <c r="Q18" s="119">
        <f t="shared" si="2"/>
        <v>3.4939619668790754E-17</v>
      </c>
    </row>
    <row r="19" spans="1:17" ht="12" customHeight="1">
      <c r="A19" s="4">
        <f t="shared" si="3"/>
        <v>3</v>
      </c>
      <c r="B19" s="5">
        <f t="shared" si="0"/>
      </c>
      <c r="C19" s="5">
        <f t="shared" si="4"/>
      </c>
      <c r="D19" s="5">
        <f t="shared" si="5"/>
      </c>
      <c r="E19" s="5">
        <f t="shared" si="6"/>
      </c>
      <c r="F19" s="5">
        <f t="shared" si="1"/>
        <v>4.694018678017593E-08</v>
      </c>
      <c r="I19" s="56" t="s">
        <v>42</v>
      </c>
      <c r="L19" s="60"/>
      <c r="M19" s="61" t="s">
        <v>48</v>
      </c>
      <c r="N19" s="62">
        <f>E5</f>
        <v>0.4</v>
      </c>
      <c r="Q19" s="119">
        <f t="shared" si="2"/>
        <v>8.385508720509787E-16</v>
      </c>
    </row>
    <row r="20" spans="1:17" ht="12" customHeight="1">
      <c r="A20" s="4">
        <f t="shared" si="3"/>
        <v>4</v>
      </c>
      <c r="B20" s="5">
        <f t="shared" si="0"/>
      </c>
      <c r="C20" s="5">
        <f t="shared" si="4"/>
      </c>
      <c r="D20" s="5">
        <f t="shared" si="5"/>
      </c>
      <c r="E20" s="5">
        <f t="shared" si="6"/>
      </c>
      <c r="F20" s="5">
        <f t="shared" si="1"/>
        <v>3.676981297780441E-07</v>
      </c>
      <c r="H20" s="58" t="s">
        <v>55</v>
      </c>
      <c r="M20" s="59" t="s">
        <v>45</v>
      </c>
      <c r="Q20" s="119">
        <f t="shared" si="2"/>
        <v>1.4779459119898408E-14</v>
      </c>
    </row>
    <row r="21" spans="1:17" ht="12" customHeight="1">
      <c r="A21" s="4">
        <f t="shared" si="3"/>
        <v>5</v>
      </c>
      <c r="B21" s="5">
        <f t="shared" si="0"/>
      </c>
      <c r="C21" s="5">
        <f t="shared" si="4"/>
      </c>
      <c r="D21" s="5">
        <f t="shared" si="5"/>
      </c>
      <c r="E21" s="5">
        <f t="shared" si="6"/>
      </c>
      <c r="F21" s="5">
        <f t="shared" si="1"/>
        <v>2.2552151959720086E-06</v>
      </c>
      <c r="H21" s="58" t="s">
        <v>56</v>
      </c>
      <c r="M21" s="59" t="s">
        <v>46</v>
      </c>
      <c r="Q21" s="119">
        <f t="shared" si="2"/>
        <v>2.0395653585459826E-13</v>
      </c>
    </row>
    <row r="22" spans="1:17" ht="12" customHeight="1">
      <c r="A22" s="4">
        <f t="shared" si="3"/>
        <v>6</v>
      </c>
      <c r="B22" s="5">
        <f t="shared" si="0"/>
      </c>
      <c r="C22" s="5">
        <f t="shared" si="4"/>
      </c>
      <c r="D22" s="5">
        <f t="shared" si="5"/>
      </c>
      <c r="E22" s="5">
        <f t="shared" si="6"/>
      </c>
      <c r="F22" s="5">
        <f t="shared" si="1"/>
        <v>1.1276075979860018E-05</v>
      </c>
      <c r="H22" s="70" t="s">
        <v>43</v>
      </c>
      <c r="I22" s="71">
        <v>0.1</v>
      </c>
      <c r="J22" s="72"/>
      <c r="K22" s="73" t="s">
        <v>36</v>
      </c>
      <c r="L22" s="74" t="s">
        <v>40</v>
      </c>
      <c r="M22" s="69">
        <f>F8-1.64*F10</f>
        <v>14.318873351174084</v>
      </c>
      <c r="N22" s="75">
        <f>F8+1.64*F10</f>
        <v>25.681126648825916</v>
      </c>
      <c r="O22" s="76" t="s">
        <v>39</v>
      </c>
      <c r="Q22" s="119">
        <f t="shared" si="2"/>
        <v>2.294511028364232E-12</v>
      </c>
    </row>
    <row r="23" spans="1:17" ht="12" customHeight="1">
      <c r="A23" s="4">
        <f t="shared" si="3"/>
        <v>7</v>
      </c>
      <c r="B23" s="5">
        <f t="shared" si="0"/>
      </c>
      <c r="C23" s="5">
        <f t="shared" si="4"/>
      </c>
      <c r="D23" s="5">
        <f t="shared" si="5"/>
      </c>
      <c r="E23" s="5">
        <f t="shared" si="6"/>
      </c>
      <c r="F23" s="5">
        <f t="shared" si="1"/>
        <v>4.725212791560395E-05</v>
      </c>
      <c r="H23" s="77"/>
      <c r="I23" s="78"/>
      <c r="J23" s="18"/>
      <c r="K23" s="79"/>
      <c r="L23" s="80" t="s">
        <v>41</v>
      </c>
      <c r="M23" s="81">
        <f>ROUNDUP(M22,0)</f>
        <v>15</v>
      </c>
      <c r="N23" s="82">
        <f>ROUNDDOWN(N22,0)</f>
        <v>25</v>
      </c>
      <c r="O23" s="83" t="s">
        <v>39</v>
      </c>
      <c r="Q23" s="119">
        <f t="shared" si="2"/>
        <v>2.163396112457706E-11</v>
      </c>
    </row>
    <row r="24" spans="1:17" ht="12" customHeight="1">
      <c r="A24" s="4">
        <f t="shared" si="3"/>
        <v>8</v>
      </c>
      <c r="B24" s="5">
        <f t="shared" si="0"/>
      </c>
      <c r="C24" s="5">
        <f t="shared" si="4"/>
      </c>
      <c r="D24" s="5">
        <f t="shared" si="5"/>
      </c>
      <c r="E24" s="5">
        <f t="shared" si="6"/>
      </c>
      <c r="F24" s="5">
        <f t="shared" si="1"/>
        <v>0.0001693201250309138</v>
      </c>
      <c r="H24" s="70" t="s">
        <v>43</v>
      </c>
      <c r="I24" s="84">
        <v>0.05</v>
      </c>
      <c r="J24" s="72"/>
      <c r="K24" s="85" t="s">
        <v>37</v>
      </c>
      <c r="L24" s="74" t="s">
        <v>40</v>
      </c>
      <c r="M24" s="86">
        <f>F8-1.96*F10</f>
        <v>13.21036083433</v>
      </c>
      <c r="N24" s="87">
        <f>F8+1.96*F10</f>
        <v>26.78963916567</v>
      </c>
      <c r="O24" s="76" t="s">
        <v>39</v>
      </c>
      <c r="Q24" s="119">
        <f t="shared" si="2"/>
        <v>1.7442381156690266E-10</v>
      </c>
    </row>
    <row r="25" spans="1:17" ht="12" customHeight="1">
      <c r="A25" s="4">
        <f t="shared" si="3"/>
        <v>9</v>
      </c>
      <c r="B25" s="5">
        <f t="shared" si="0"/>
      </c>
      <c r="C25" s="5">
        <f t="shared" si="4"/>
      </c>
      <c r="D25" s="5">
        <f t="shared" si="5"/>
      </c>
      <c r="E25" s="5">
        <f t="shared" si="6"/>
      </c>
      <c r="F25" s="5">
        <f t="shared" si="1"/>
        <v>0.0005267737223183993</v>
      </c>
      <c r="H25" s="77"/>
      <c r="I25" s="18"/>
      <c r="J25" s="18"/>
      <c r="K25" s="18"/>
      <c r="L25" s="80" t="s">
        <v>41</v>
      </c>
      <c r="M25" s="88">
        <f>ROUNDUP(M24,0)</f>
        <v>14</v>
      </c>
      <c r="N25" s="89">
        <f>ROUNDDOWN(N24,0)</f>
        <v>26</v>
      </c>
      <c r="O25" s="83" t="s">
        <v>39</v>
      </c>
      <c r="Q25" s="119">
        <f t="shared" si="2"/>
        <v>1.2209666809683204E-09</v>
      </c>
    </row>
    <row r="26" spans="1:17" ht="12" customHeight="1">
      <c r="A26" s="4">
        <f t="shared" si="3"/>
        <v>10</v>
      </c>
      <c r="B26" s="5">
        <f t="shared" si="0"/>
      </c>
      <c r="C26" s="5">
        <f t="shared" si="4"/>
      </c>
      <c r="D26" s="5">
        <f t="shared" si="5"/>
      </c>
      <c r="E26" s="5">
        <f t="shared" si="6"/>
      </c>
      <c r="F26" s="5">
        <f t="shared" si="1"/>
        <v>0.0014398481743369618</v>
      </c>
      <c r="H26" s="70" t="s">
        <v>43</v>
      </c>
      <c r="I26" s="90">
        <v>0.01</v>
      </c>
      <c r="J26" s="72"/>
      <c r="K26" s="91" t="s">
        <v>38</v>
      </c>
      <c r="L26" s="74" t="s">
        <v>40</v>
      </c>
      <c r="M26" s="92">
        <f>F8-2.58*F10</f>
        <v>11.062617832944593</v>
      </c>
      <c r="N26" s="93">
        <f>F8+2.58*F10</f>
        <v>28.937382167055407</v>
      </c>
      <c r="O26" s="76" t="s">
        <v>39</v>
      </c>
      <c r="Q26" s="119">
        <f t="shared" si="2"/>
        <v>7.508945087955179E-09</v>
      </c>
    </row>
    <row r="27" spans="1:17" ht="12" customHeight="1">
      <c r="A27" s="4">
        <f t="shared" si="3"/>
        <v>11</v>
      </c>
      <c r="B27" s="5">
        <f t="shared" si="0"/>
      </c>
      <c r="C27" s="5">
        <f t="shared" si="4"/>
      </c>
      <c r="D27" s="5">
        <f t="shared" si="5"/>
      </c>
      <c r="E27" s="5">
        <f t="shared" si="6"/>
      </c>
      <c r="F27" s="5">
        <f t="shared" si="1"/>
        <v>0.003490541028695654</v>
      </c>
      <c r="H27" s="77"/>
      <c r="I27" s="18"/>
      <c r="J27" s="18"/>
      <c r="K27" s="18"/>
      <c r="L27" s="80" t="s">
        <v>41</v>
      </c>
      <c r="M27" s="94">
        <f>ROUNDUP(M26,0)</f>
        <v>12</v>
      </c>
      <c r="N27" s="95">
        <f>ROUNDDOWN(N26,0)</f>
        <v>28</v>
      </c>
      <c r="O27" s="83" t="s">
        <v>39</v>
      </c>
      <c r="Q27" s="119">
        <f t="shared" si="2"/>
        <v>4.095788229793704E-08</v>
      </c>
    </row>
    <row r="28" spans="1:17" ht="12" customHeight="1">
      <c r="A28" s="4">
        <f t="shared" si="3"/>
        <v>12</v>
      </c>
      <c r="B28" s="5">
        <f t="shared" si="0"/>
      </c>
      <c r="C28" s="5">
        <f t="shared" si="4"/>
      </c>
      <c r="D28" s="5">
        <f t="shared" si="5"/>
      </c>
      <c r="E28" s="5">
        <f t="shared" si="6"/>
        <v>0.0075628388955072704</v>
      </c>
      <c r="F28" s="5">
        <f t="shared" si="1"/>
      </c>
      <c r="M28" s="98" t="s">
        <v>50</v>
      </c>
      <c r="N28" s="98" t="s">
        <v>51</v>
      </c>
      <c r="Q28" s="119">
        <f t="shared" si="2"/>
        <v>1.996696762024434E-07</v>
      </c>
    </row>
    <row r="29" spans="1:17" ht="12" customHeight="1">
      <c r="A29" s="4">
        <f t="shared" si="3"/>
        <v>13</v>
      </c>
      <c r="B29" s="5">
        <f t="shared" si="0"/>
      </c>
      <c r="C29" s="5">
        <f t="shared" si="4"/>
      </c>
      <c r="D29" s="5">
        <f t="shared" si="5"/>
      </c>
      <c r="E29" s="5">
        <f t="shared" si="6"/>
        <v>0.0147378398989372</v>
      </c>
      <c r="F29" s="5">
        <f t="shared" si="1"/>
      </c>
      <c r="Q29" s="119">
        <f t="shared" si="2"/>
        <v>8.754747341184063E-07</v>
      </c>
    </row>
    <row r="30" spans="1:17" ht="12.75" customHeight="1">
      <c r="A30" s="4">
        <f t="shared" si="3"/>
        <v>14</v>
      </c>
      <c r="B30" s="5">
        <f t="shared" si="0"/>
      </c>
      <c r="C30" s="5">
        <f t="shared" si="4"/>
      </c>
      <c r="D30" s="5">
        <f t="shared" si="5"/>
        <v>0.025966670298127516</v>
      </c>
      <c r="E30" s="5">
        <f t="shared" si="6"/>
      </c>
      <c r="F30" s="5">
        <f t="shared" si="1"/>
      </c>
      <c r="H30" s="123" t="s">
        <v>93</v>
      </c>
      <c r="I30" s="124"/>
      <c r="J30" s="124"/>
      <c r="K30" s="124"/>
      <c r="L30" s="124"/>
      <c r="M30" s="125">
        <f>E7</f>
        <v>0.6</v>
      </c>
      <c r="N30" s="126" t="s">
        <v>94</v>
      </c>
      <c r="Q30" s="119">
        <f t="shared" si="2"/>
        <v>3.470631981683684E-06</v>
      </c>
    </row>
    <row r="31" spans="1:17" ht="12" customHeight="1">
      <c r="A31" s="4">
        <f t="shared" si="3"/>
        <v>15</v>
      </c>
      <c r="B31" s="5">
        <f t="shared" si="0"/>
      </c>
      <c r="C31" s="5">
        <f t="shared" si="4"/>
        <v>0.04154667247700392</v>
      </c>
      <c r="D31" s="5">
        <f t="shared" si="5"/>
      </c>
      <c r="E31" s="5">
        <f t="shared" si="6"/>
      </c>
      <c r="F31" s="5">
        <f t="shared" si="1"/>
      </c>
      <c r="H31" s="58" t="s">
        <v>78</v>
      </c>
      <c r="Q31" s="119">
        <f t="shared" si="2"/>
        <v>1.2494275134061278E-05</v>
      </c>
    </row>
    <row r="32" spans="1:17" ht="13.5" customHeight="1">
      <c r="A32" s="4">
        <f t="shared" si="3"/>
        <v>16</v>
      </c>
      <c r="B32" s="5">
        <f t="shared" si="0"/>
      </c>
      <c r="C32" s="5">
        <f t="shared" si="4"/>
        <v>0.06058889736229752</v>
      </c>
      <c r="D32" s="5">
        <f t="shared" si="5"/>
      </c>
      <c r="E32" s="5">
        <f t="shared" si="6"/>
      </c>
      <c r="F32" s="5">
        <f t="shared" si="1"/>
      </c>
      <c r="H32" s="57" t="s">
        <v>47</v>
      </c>
      <c r="I32" s="113" t="s">
        <v>77</v>
      </c>
      <c r="Q32" s="119">
        <f t="shared" si="2"/>
        <v>4.0996840283638614E-05</v>
      </c>
    </row>
    <row r="33" spans="1:17" ht="12" customHeight="1">
      <c r="A33" s="4">
        <f t="shared" si="3"/>
        <v>17</v>
      </c>
      <c r="B33" s="5">
        <f t="shared" si="0"/>
      </c>
      <c r="C33" s="5">
        <f t="shared" si="4"/>
        <v>0.08078519648306326</v>
      </c>
      <c r="D33" s="5">
        <f t="shared" si="5"/>
      </c>
      <c r="E33" s="5">
        <f t="shared" si="6"/>
      </c>
      <c r="F33" s="5">
        <f t="shared" si="1"/>
      </c>
      <c r="I33" s="96" t="s">
        <v>52</v>
      </c>
      <c r="J33" s="65">
        <f>BINOMDIST(N23,$E$3,$E$7,TRUE)-BINOMDIST(M23-1,$E$3,$E$7,TRUE)</f>
        <v>0.09780276849049145</v>
      </c>
      <c r="K33" s="97" t="s">
        <v>53</v>
      </c>
      <c r="L33" s="63">
        <f>BINOMDIST(N25,$E$3,$E$7,TRUE)-BINOMDIST(M25-1,$E$3,$E$7,TRUE)</f>
        <v>0.1561672058691785</v>
      </c>
      <c r="M33" s="97" t="s">
        <v>54</v>
      </c>
      <c r="N33" s="64">
        <f>BINOMDIST(N27,$E$3,$E$7,TRUE)-BINOMDIST(M27-1,$E$3,$E$7,TRUE)</f>
        <v>0.3298616344264019</v>
      </c>
      <c r="Q33" s="119">
        <f t="shared" si="2"/>
        <v>0.00012299052085091552</v>
      </c>
    </row>
    <row r="34" spans="1:17" ht="12" customHeight="1">
      <c r="A34" s="4">
        <f t="shared" si="3"/>
        <v>18</v>
      </c>
      <c r="B34" s="5">
        <f t="shared" si="0"/>
      </c>
      <c r="C34" s="5">
        <f t="shared" si="4"/>
        <v>0.09873746236818853</v>
      </c>
      <c r="D34" s="5">
        <f t="shared" si="5"/>
      </c>
      <c r="E34" s="5">
        <f t="shared" si="6"/>
      </c>
      <c r="F34" s="5">
        <f t="shared" si="1"/>
      </c>
      <c r="Q34" s="119">
        <f t="shared" si="2"/>
        <v>0.0003382239323400182</v>
      </c>
    </row>
    <row r="35" spans="1:17" ht="12" customHeight="1">
      <c r="A35" s="4">
        <f t="shared" si="3"/>
        <v>19</v>
      </c>
      <c r="B35" s="5">
        <f t="shared" si="0"/>
      </c>
      <c r="C35" s="5">
        <f t="shared" si="4"/>
        <v>0.11086311564147464</v>
      </c>
      <c r="D35" s="5">
        <f t="shared" si="5"/>
      </c>
      <c r="E35" s="5">
        <f t="shared" si="6"/>
      </c>
      <c r="F35" s="5">
        <f t="shared" si="1"/>
      </c>
      <c r="Q35" s="119">
        <f t="shared" si="2"/>
        <v>0.0008544604606484674</v>
      </c>
    </row>
    <row r="36" spans="1:17" ht="12" customHeight="1">
      <c r="A36" s="4">
        <f t="shared" si="3"/>
        <v>20</v>
      </c>
      <c r="B36" s="5">
        <f t="shared" si="0"/>
        <v>0.11455855282952412</v>
      </c>
      <c r="C36" s="5">
        <f t="shared" si="4"/>
      </c>
      <c r="D36" s="5">
        <f t="shared" si="5"/>
      </c>
      <c r="E36" s="5">
        <f t="shared" si="6"/>
      </c>
      <c r="F36" s="5">
        <f t="shared" si="1"/>
      </c>
      <c r="G36" s="16"/>
      <c r="H36" s="16"/>
      <c r="I36" s="16"/>
      <c r="K36" s="16"/>
      <c r="Q36" s="119">
        <f t="shared" si="2"/>
        <v>0.0019866205710076827</v>
      </c>
    </row>
    <row r="37" spans="1:17" ht="12" customHeight="1">
      <c r="A37" s="4">
        <f t="shared" si="3"/>
        <v>21</v>
      </c>
      <c r="B37" s="5">
        <f t="shared" si="0"/>
      </c>
      <c r="C37" s="5">
        <f t="shared" si="4"/>
        <v>0.1091033836471657</v>
      </c>
      <c r="D37" s="5">
        <f t="shared" si="5"/>
      </c>
      <c r="E37" s="5">
        <f t="shared" si="6"/>
      </c>
      <c r="F37" s="5">
        <f t="shared" si="1"/>
      </c>
      <c r="Q37" s="119">
        <f t="shared" si="2"/>
        <v>0.004257044080730746</v>
      </c>
    </row>
    <row r="38" spans="1:17" ht="12" customHeight="1">
      <c r="A38" s="4">
        <f t="shared" si="3"/>
        <v>22</v>
      </c>
      <c r="B38" s="5">
        <f t="shared" si="0"/>
      </c>
      <c r="C38" s="5">
        <f t="shared" si="4"/>
        <v>0.09587873108387276</v>
      </c>
      <c r="D38" s="5">
        <f t="shared" si="5"/>
      </c>
      <c r="E38" s="5">
        <f t="shared" si="6"/>
      </c>
      <c r="F38" s="5">
        <f t="shared" si="1"/>
      </c>
      <c r="Q38" s="119">
        <f t="shared" si="2"/>
        <v>0.008417337159626708</v>
      </c>
    </row>
    <row r="39" spans="1:17" ht="12" customHeight="1">
      <c r="A39" s="4">
        <f t="shared" si="3"/>
        <v>23</v>
      </c>
      <c r="B39" s="5">
        <f t="shared" si="0"/>
      </c>
      <c r="C39" s="5">
        <f t="shared" si="4"/>
        <v>0.0778146223289403</v>
      </c>
      <c r="D39" s="5">
        <f t="shared" si="5"/>
      </c>
      <c r="E39" s="5">
        <f t="shared" si="6"/>
      </c>
      <c r="F39" s="5">
        <f t="shared" si="1"/>
      </c>
      <c r="Q39" s="119">
        <f t="shared" si="2"/>
        <v>0.0153707895958401</v>
      </c>
    </row>
    <row r="40" spans="1:17" ht="12" customHeight="1">
      <c r="A40" s="4">
        <f t="shared" si="3"/>
        <v>24</v>
      </c>
      <c r="B40" s="5">
        <f t="shared" si="0"/>
      </c>
      <c r="C40" s="5">
        <f t="shared" si="4"/>
        <v>0.058360966746705364</v>
      </c>
      <c r="D40" s="5">
        <f t="shared" si="5"/>
      </c>
      <c r="E40" s="5">
        <f t="shared" si="6"/>
      </c>
      <c r="F40" s="5">
        <f t="shared" si="1"/>
      </c>
      <c r="Q40" s="119">
        <f t="shared" si="2"/>
        <v>0.025938207442980116</v>
      </c>
    </row>
    <row r="41" spans="1:17" ht="12" customHeight="1">
      <c r="A41" s="4">
        <f t="shared" si="3"/>
        <v>25</v>
      </c>
      <c r="B41" s="5">
        <f t="shared" si="0"/>
      </c>
      <c r="C41" s="5">
        <f t="shared" si="4"/>
        <v>0.040463603611049</v>
      </c>
      <c r="D41" s="5">
        <f t="shared" si="5"/>
      </c>
      <c r="E41" s="5">
        <f t="shared" si="6"/>
      </c>
      <c r="F41" s="5">
        <f t="shared" si="1"/>
      </c>
      <c r="Q41" s="119">
        <f t="shared" si="2"/>
        <v>0.040463603611049</v>
      </c>
    </row>
    <row r="42" spans="1:17" ht="12" customHeight="1">
      <c r="A42" s="4">
        <f t="shared" si="3"/>
        <v>26</v>
      </c>
      <c r="B42" s="5">
        <f t="shared" si="0"/>
      </c>
      <c r="C42" s="5">
        <f t="shared" si="4"/>
      </c>
      <c r="D42" s="5">
        <f t="shared" si="5"/>
        <v>0.025938207442980112</v>
      </c>
      <c r="E42" s="5">
        <f t="shared" si="6"/>
      </c>
      <c r="F42" s="5">
        <f t="shared" si="1"/>
      </c>
      <c r="Q42" s="119">
        <f t="shared" si="2"/>
        <v>0.05836096674670537</v>
      </c>
    </row>
    <row r="43" spans="1:17" ht="12" customHeight="1">
      <c r="A43" s="4">
        <f t="shared" si="3"/>
        <v>27</v>
      </c>
      <c r="B43" s="5">
        <f t="shared" si="0"/>
      </c>
      <c r="C43" s="5">
        <f t="shared" si="4"/>
      </c>
      <c r="D43" s="5">
        <f t="shared" si="5"/>
      </c>
      <c r="E43" s="5">
        <f t="shared" si="6"/>
        <v>0.0153707895958401</v>
      </c>
      <c r="F43" s="5">
        <f t="shared" si="1"/>
      </c>
      <c r="Q43" s="119">
        <f t="shared" si="2"/>
        <v>0.0778146223289403</v>
      </c>
    </row>
    <row r="44" spans="1:17" ht="12" customHeight="1">
      <c r="A44" s="4">
        <f t="shared" si="3"/>
        <v>28</v>
      </c>
      <c r="B44" s="5">
        <f t="shared" si="0"/>
      </c>
      <c r="C44" s="5">
        <f t="shared" si="4"/>
      </c>
      <c r="D44" s="5">
        <f t="shared" si="5"/>
      </c>
      <c r="E44" s="5">
        <f t="shared" si="6"/>
        <v>0.008417337159626708</v>
      </c>
      <c r="F44" s="5">
        <f t="shared" si="1"/>
      </c>
      <c r="Q44" s="119">
        <f t="shared" si="2"/>
        <v>0.09587873108387276</v>
      </c>
    </row>
    <row r="45" spans="1:17" ht="12" customHeight="1">
      <c r="A45" s="4">
        <f t="shared" si="3"/>
        <v>29</v>
      </c>
      <c r="B45" s="5">
        <f t="shared" si="0"/>
      </c>
      <c r="C45" s="5">
        <f t="shared" si="4"/>
      </c>
      <c r="D45" s="5">
        <f t="shared" si="5"/>
      </c>
      <c r="E45" s="5">
        <f t="shared" si="6"/>
      </c>
      <c r="F45" s="5">
        <f t="shared" si="1"/>
        <v>0.004257044080730746</v>
      </c>
      <c r="Q45" s="119">
        <f t="shared" si="2"/>
        <v>0.1091033836471657</v>
      </c>
    </row>
    <row r="46" spans="1:17" ht="12" customHeight="1">
      <c r="A46" s="4">
        <f t="shared" si="3"/>
        <v>30</v>
      </c>
      <c r="B46" s="5">
        <f t="shared" si="0"/>
      </c>
      <c r="C46" s="5">
        <f t="shared" si="4"/>
      </c>
      <c r="D46" s="5">
        <f t="shared" si="5"/>
      </c>
      <c r="E46" s="5">
        <f t="shared" si="6"/>
      </c>
      <c r="F46" s="5">
        <f t="shared" si="1"/>
        <v>0.0019866205710076827</v>
      </c>
      <c r="Q46" s="119">
        <f t="shared" si="2"/>
        <v>0.11455855282952411</v>
      </c>
    </row>
    <row r="47" spans="1:17" ht="12" customHeight="1">
      <c r="A47" s="4">
        <f t="shared" si="3"/>
        <v>31</v>
      </c>
      <c r="B47" s="5">
        <f t="shared" si="0"/>
      </c>
      <c r="C47" s="5">
        <f t="shared" si="4"/>
      </c>
      <c r="D47" s="5">
        <f t="shared" si="5"/>
      </c>
      <c r="E47" s="5">
        <f t="shared" si="6"/>
      </c>
      <c r="F47" s="5">
        <f t="shared" si="1"/>
        <v>0.0008544604606484673</v>
      </c>
      <c r="Q47" s="119">
        <f t="shared" si="2"/>
        <v>0.11086311564147464</v>
      </c>
    </row>
    <row r="48" spans="1:17" ht="12" customHeight="1">
      <c r="A48" s="4">
        <f t="shared" si="3"/>
        <v>32</v>
      </c>
      <c r="B48" s="5">
        <f t="shared" si="0"/>
      </c>
      <c r="C48" s="5">
        <f t="shared" si="4"/>
      </c>
      <c r="D48" s="5">
        <f t="shared" si="5"/>
      </c>
      <c r="E48" s="5">
        <f t="shared" si="6"/>
      </c>
      <c r="F48" s="5">
        <f t="shared" si="1"/>
        <v>0.00033822393234001825</v>
      </c>
      <c r="Q48" s="119">
        <f aca="true" t="shared" si="7" ref="Q48:Q79">IF(A48&lt;&gt;"",BINOMDIST(A48,$E$3,$E$7,FALSE),"")</f>
        <v>0.09873746236818853</v>
      </c>
    </row>
    <row r="49" spans="1:17" ht="12" customHeight="1">
      <c r="A49" s="4">
        <f t="shared" si="3"/>
        <v>33</v>
      </c>
      <c r="B49" s="5">
        <f t="shared" si="0"/>
      </c>
      <c r="C49" s="5">
        <f t="shared" si="4"/>
      </c>
      <c r="D49" s="5">
        <f t="shared" si="5"/>
      </c>
      <c r="E49" s="5">
        <f t="shared" si="6"/>
      </c>
      <c r="F49" s="5">
        <f t="shared" si="1"/>
        <v>0.00012299052085091552</v>
      </c>
      <c r="Q49" s="119">
        <f t="shared" si="7"/>
        <v>0.08078519648306326</v>
      </c>
    </row>
    <row r="50" spans="1:17" ht="12" customHeight="1">
      <c r="A50" s="4">
        <f t="shared" si="3"/>
        <v>34</v>
      </c>
      <c r="B50" s="5">
        <f t="shared" si="0"/>
      </c>
      <c r="C50" s="5">
        <f t="shared" si="4"/>
      </c>
      <c r="D50" s="5">
        <f t="shared" si="5"/>
      </c>
      <c r="E50" s="5">
        <f t="shared" si="6"/>
      </c>
      <c r="F50" s="5">
        <f t="shared" si="1"/>
        <v>4.0996840283638614E-05</v>
      </c>
      <c r="Q50" s="119">
        <f t="shared" si="7"/>
        <v>0.060588897362297514</v>
      </c>
    </row>
    <row r="51" spans="1:17" ht="12" customHeight="1">
      <c r="A51" s="4">
        <f t="shared" si="3"/>
        <v>35</v>
      </c>
      <c r="B51" s="5">
        <f t="shared" si="0"/>
      </c>
      <c r="C51" s="5">
        <f t="shared" si="4"/>
      </c>
      <c r="D51" s="5">
        <f t="shared" si="5"/>
      </c>
      <c r="E51" s="5">
        <f t="shared" si="6"/>
      </c>
      <c r="F51" s="5">
        <f t="shared" si="1"/>
        <v>1.2494275134061278E-05</v>
      </c>
      <c r="Q51" s="119">
        <f t="shared" si="7"/>
        <v>0.041546672477003915</v>
      </c>
    </row>
    <row r="52" spans="1:17" ht="12" customHeight="1">
      <c r="A52" s="4">
        <f t="shared" si="3"/>
        <v>36</v>
      </c>
      <c r="B52" s="5">
        <f t="shared" si="0"/>
      </c>
      <c r="C52" s="5">
        <f t="shared" si="4"/>
      </c>
      <c r="D52" s="5">
        <f t="shared" si="5"/>
      </c>
      <c r="E52" s="5">
        <f t="shared" si="6"/>
      </c>
      <c r="F52" s="5">
        <f t="shared" si="1"/>
        <v>3.4706319816836845E-06</v>
      </c>
      <c r="Q52" s="119">
        <f t="shared" si="7"/>
        <v>0.025966670298127516</v>
      </c>
    </row>
    <row r="53" spans="1:17" ht="12" customHeight="1">
      <c r="A53" s="4">
        <f t="shared" si="3"/>
        <v>37</v>
      </c>
      <c r="B53" s="5">
        <f t="shared" si="0"/>
      </c>
      <c r="C53" s="5">
        <f t="shared" si="4"/>
      </c>
      <c r="D53" s="5">
        <f t="shared" si="5"/>
      </c>
      <c r="E53" s="5">
        <f t="shared" si="6"/>
      </c>
      <c r="F53" s="5">
        <f t="shared" si="1"/>
        <v>8.754747341184063E-07</v>
      </c>
      <c r="Q53" s="119">
        <f t="shared" si="7"/>
        <v>0.014737839898937202</v>
      </c>
    </row>
    <row r="54" spans="1:17" ht="12" customHeight="1">
      <c r="A54" s="4">
        <f t="shared" si="3"/>
        <v>38</v>
      </c>
      <c r="B54" s="5">
        <f t="shared" si="0"/>
      </c>
      <c r="C54" s="5">
        <f t="shared" si="4"/>
      </c>
      <c r="D54" s="5">
        <f t="shared" si="5"/>
      </c>
      <c r="E54" s="5">
        <f t="shared" si="6"/>
      </c>
      <c r="F54" s="5">
        <f t="shared" si="1"/>
        <v>1.996696762024434E-07</v>
      </c>
      <c r="Q54" s="119">
        <f t="shared" si="7"/>
        <v>0.0075628388955072704</v>
      </c>
    </row>
    <row r="55" spans="1:17" ht="12" customHeight="1">
      <c r="A55" s="4">
        <f t="shared" si="3"/>
        <v>39</v>
      </c>
      <c r="B55" s="5">
        <f t="shared" si="0"/>
      </c>
      <c r="C55" s="5">
        <f t="shared" si="4"/>
      </c>
      <c r="D55" s="5">
        <f t="shared" si="5"/>
      </c>
      <c r="E55" s="5">
        <f t="shared" si="6"/>
      </c>
      <c r="F55" s="5">
        <f t="shared" si="1"/>
        <v>4.095788229793705E-08</v>
      </c>
      <c r="Q55" s="119">
        <f t="shared" si="7"/>
        <v>0.003490541028695654</v>
      </c>
    </row>
    <row r="56" spans="1:17" ht="12" customHeight="1">
      <c r="A56" s="4">
        <f t="shared" si="3"/>
        <v>40</v>
      </c>
      <c r="B56" s="5">
        <f t="shared" si="0"/>
      </c>
      <c r="C56" s="5">
        <f t="shared" si="4"/>
      </c>
      <c r="D56" s="5">
        <f t="shared" si="5"/>
      </c>
      <c r="E56" s="5">
        <f t="shared" si="6"/>
      </c>
      <c r="F56" s="5">
        <f t="shared" si="1"/>
        <v>7.508945087955179E-09</v>
      </c>
      <c r="Q56" s="119">
        <f t="shared" si="7"/>
        <v>0.0014398481743369618</v>
      </c>
    </row>
    <row r="57" spans="1:17" ht="12" customHeight="1">
      <c r="A57" s="4">
        <f t="shared" si="3"/>
        <v>41</v>
      </c>
      <c r="B57" s="5">
        <f t="shared" si="0"/>
      </c>
      <c r="C57" s="5">
        <f t="shared" si="4"/>
      </c>
      <c r="D57" s="5">
        <f t="shared" si="5"/>
      </c>
      <c r="E57" s="5">
        <f t="shared" si="6"/>
      </c>
      <c r="F57" s="5">
        <f t="shared" si="1"/>
        <v>1.2209666809683204E-09</v>
      </c>
      <c r="Q57" s="119">
        <f t="shared" si="7"/>
        <v>0.0005267737223183993</v>
      </c>
    </row>
    <row r="58" spans="1:17" ht="12" customHeight="1">
      <c r="A58" s="4">
        <f t="shared" si="3"/>
        <v>42</v>
      </c>
      <c r="B58" s="5">
        <f t="shared" si="0"/>
      </c>
      <c r="C58" s="5">
        <f t="shared" si="4"/>
      </c>
      <c r="D58" s="5">
        <f t="shared" si="5"/>
      </c>
      <c r="E58" s="5">
        <f t="shared" si="6"/>
      </c>
      <c r="F58" s="5">
        <f t="shared" si="1"/>
        <v>1.744238115669027E-10</v>
      </c>
      <c r="Q58" s="119">
        <f t="shared" si="7"/>
        <v>0.00016932012503091383</v>
      </c>
    </row>
    <row r="59" spans="1:17" ht="12" customHeight="1">
      <c r="A59" s="4">
        <f t="shared" si="3"/>
        <v>43</v>
      </c>
      <c r="B59" s="5">
        <f t="shared" si="0"/>
      </c>
      <c r="C59" s="5">
        <f t="shared" si="4"/>
      </c>
      <c r="D59" s="5">
        <f t="shared" si="5"/>
      </c>
      <c r="E59" s="5">
        <f t="shared" si="6"/>
      </c>
      <c r="F59" s="5">
        <f t="shared" si="1"/>
        <v>2.163396112457706E-11</v>
      </c>
      <c r="Q59" s="119">
        <f t="shared" si="7"/>
        <v>4.725212791560396E-05</v>
      </c>
    </row>
    <row r="60" spans="1:17" ht="12" customHeight="1">
      <c r="A60" s="4">
        <f t="shared" si="3"/>
        <v>44</v>
      </c>
      <c r="B60" s="5">
        <f t="shared" si="0"/>
      </c>
      <c r="C60" s="5">
        <f t="shared" si="4"/>
      </c>
      <c r="D60" s="5">
        <f t="shared" si="5"/>
      </c>
      <c r="E60" s="5">
        <f t="shared" si="6"/>
      </c>
      <c r="F60" s="5">
        <f t="shared" si="1"/>
        <v>2.294511028364232E-12</v>
      </c>
      <c r="Q60" s="119">
        <f t="shared" si="7"/>
        <v>1.1276075979860018E-05</v>
      </c>
    </row>
    <row r="61" spans="1:17" ht="12" customHeight="1">
      <c r="A61" s="4">
        <f t="shared" si="3"/>
        <v>45</v>
      </c>
      <c r="B61" s="5">
        <f t="shared" si="0"/>
      </c>
      <c r="C61" s="5">
        <f t="shared" si="4"/>
      </c>
      <c r="D61" s="5">
        <f t="shared" si="5"/>
      </c>
      <c r="E61" s="5">
        <f t="shared" si="6"/>
      </c>
      <c r="F61" s="5">
        <f t="shared" si="1"/>
        <v>2.0395653585459823E-13</v>
      </c>
      <c r="Q61" s="119">
        <f t="shared" si="7"/>
        <v>2.255215195972008E-06</v>
      </c>
    </row>
    <row r="62" spans="1:17" ht="12" customHeight="1">
      <c r="A62" s="4">
        <f t="shared" si="3"/>
        <v>46</v>
      </c>
      <c r="B62" s="5">
        <f t="shared" si="0"/>
      </c>
      <c r="C62" s="5">
        <f t="shared" si="4"/>
      </c>
      <c r="D62" s="5">
        <f t="shared" si="5"/>
      </c>
      <c r="E62" s="5">
        <f t="shared" si="6"/>
      </c>
      <c r="F62" s="5">
        <f t="shared" si="1"/>
        <v>1.4779459119898408E-14</v>
      </c>
      <c r="Q62" s="119">
        <f t="shared" si="7"/>
        <v>3.6769812977804405E-07</v>
      </c>
    </row>
    <row r="63" spans="1:17" ht="12" customHeight="1">
      <c r="A63" s="4">
        <f t="shared" si="3"/>
        <v>47</v>
      </c>
      <c r="B63" s="5">
        <f t="shared" si="0"/>
      </c>
      <c r="C63" s="5">
        <f t="shared" si="4"/>
      </c>
      <c r="D63" s="5">
        <f t="shared" si="5"/>
      </c>
      <c r="E63" s="5">
        <f t="shared" si="6"/>
      </c>
      <c r="F63" s="5">
        <f t="shared" si="1"/>
        <v>8.385508720509788E-16</v>
      </c>
      <c r="Q63" s="119">
        <f t="shared" si="7"/>
        <v>4.6940186780175924E-08</v>
      </c>
    </row>
    <row r="64" spans="1:17" ht="12" customHeight="1">
      <c r="A64" s="4">
        <f t="shared" si="3"/>
        <v>48</v>
      </c>
      <c r="B64" s="5">
        <f t="shared" si="0"/>
      </c>
      <c r="C64" s="5">
        <f t="shared" si="4"/>
      </c>
      <c r="D64" s="5">
        <f t="shared" si="5"/>
      </c>
      <c r="E64" s="5">
        <f t="shared" si="6"/>
      </c>
      <c r="F64" s="5">
        <f t="shared" si="1"/>
        <v>3.4939619668790754E-17</v>
      </c>
      <c r="Q64" s="119">
        <f t="shared" si="7"/>
        <v>4.400642510641486E-09</v>
      </c>
    </row>
    <row r="65" spans="1:17" ht="12" customHeight="1">
      <c r="A65" s="4">
        <f t="shared" si="3"/>
        <v>49</v>
      </c>
      <c r="B65" s="5">
        <f t="shared" si="0"/>
      </c>
      <c r="C65" s="5">
        <f t="shared" si="4"/>
      </c>
      <c r="D65" s="5">
        <f t="shared" si="5"/>
      </c>
      <c r="E65" s="5">
        <f t="shared" si="6"/>
      </c>
      <c r="F65" s="5">
        <f t="shared" si="1"/>
        <v>9.507379501711759E-19</v>
      </c>
      <c r="Q65" s="119">
        <f t="shared" si="7"/>
        <v>2.6942709248825377E-10</v>
      </c>
    </row>
    <row r="66" spans="1:17" ht="12" customHeight="1">
      <c r="A66" s="4">
        <f t="shared" si="3"/>
        <v>50</v>
      </c>
      <c r="B66" s="5">
        <f t="shared" si="0"/>
      </c>
      <c r="C66" s="5">
        <f t="shared" si="4"/>
      </c>
      <c r="D66" s="5">
        <f t="shared" si="5"/>
      </c>
      <c r="E66" s="5">
        <f t="shared" si="6"/>
      </c>
      <c r="F66" s="5">
        <f t="shared" si="1"/>
        <v>1.2676506002282335E-20</v>
      </c>
      <c r="Q66" s="119">
        <f t="shared" si="7"/>
        <v>8.082812774647628E-12</v>
      </c>
    </row>
    <row r="67" spans="1:17" ht="12" customHeight="1">
      <c r="A67" s="4">
        <f t="shared" si="3"/>
      </c>
      <c r="B67" s="5">
        <f t="shared" si="0"/>
      </c>
      <c r="C67" s="5">
        <f t="shared" si="4"/>
      </c>
      <c r="D67" s="5">
        <f t="shared" si="5"/>
      </c>
      <c r="E67" s="5">
        <f t="shared" si="6"/>
      </c>
      <c r="F67" s="5">
        <f t="shared" si="1"/>
      </c>
      <c r="Q67" s="119">
        <f t="shared" si="7"/>
      </c>
    </row>
    <row r="68" spans="1:17" ht="12" customHeight="1">
      <c r="A68" s="4">
        <f t="shared" si="3"/>
      </c>
      <c r="B68" s="5">
        <f t="shared" si="0"/>
      </c>
      <c r="C68" s="5">
        <f t="shared" si="4"/>
      </c>
      <c r="D68" s="5">
        <f t="shared" si="5"/>
      </c>
      <c r="E68" s="5">
        <f t="shared" si="6"/>
      </c>
      <c r="F68" s="5">
        <f t="shared" si="1"/>
      </c>
      <c r="Q68" s="119">
        <f t="shared" si="7"/>
      </c>
    </row>
    <row r="69" spans="1:17" ht="12" customHeight="1">
      <c r="A69" s="4">
        <f t="shared" si="3"/>
      </c>
      <c r="B69" s="5">
        <f t="shared" si="0"/>
      </c>
      <c r="C69" s="5">
        <f t="shared" si="4"/>
      </c>
      <c r="D69" s="5">
        <f t="shared" si="5"/>
      </c>
      <c r="E69" s="5">
        <f t="shared" si="6"/>
      </c>
      <c r="F69" s="5">
        <f t="shared" si="1"/>
      </c>
      <c r="Q69" s="119">
        <f t="shared" si="7"/>
      </c>
    </row>
    <row r="70" spans="1:17" ht="12" customHeight="1">
      <c r="A70" s="4">
        <f t="shared" si="3"/>
      </c>
      <c r="B70" s="5">
        <f t="shared" si="0"/>
      </c>
      <c r="C70" s="5">
        <f t="shared" si="4"/>
      </c>
      <c r="D70" s="5">
        <f t="shared" si="5"/>
      </c>
      <c r="E70" s="5">
        <f t="shared" si="6"/>
      </c>
      <c r="F70" s="5">
        <f t="shared" si="1"/>
      </c>
      <c r="Q70" s="119">
        <f t="shared" si="7"/>
      </c>
    </row>
    <row r="71" spans="1:17" ht="12" customHeight="1">
      <c r="A71" s="4">
        <f t="shared" si="3"/>
      </c>
      <c r="B71" s="5">
        <f t="shared" si="0"/>
      </c>
      <c r="C71" s="5">
        <f t="shared" si="4"/>
      </c>
      <c r="D71" s="5">
        <f t="shared" si="5"/>
      </c>
      <c r="E71" s="5">
        <f t="shared" si="6"/>
      </c>
      <c r="F71" s="5">
        <f t="shared" si="1"/>
      </c>
      <c r="Q71" s="119">
        <f t="shared" si="7"/>
      </c>
    </row>
    <row r="72" spans="1:17" ht="12" customHeight="1">
      <c r="A72" s="4">
        <f t="shared" si="3"/>
      </c>
      <c r="B72" s="5">
        <f t="shared" si="0"/>
      </c>
      <c r="C72" s="5">
        <f t="shared" si="4"/>
      </c>
      <c r="D72" s="5">
        <f t="shared" si="5"/>
      </c>
      <c r="E72" s="5">
        <f t="shared" si="6"/>
      </c>
      <c r="F72" s="5">
        <f t="shared" si="1"/>
      </c>
      <c r="Q72" s="119">
        <f t="shared" si="7"/>
      </c>
    </row>
    <row r="73" spans="1:17" ht="12" customHeight="1">
      <c r="A73" s="4">
        <f t="shared" si="3"/>
      </c>
      <c r="B73" s="5">
        <f t="shared" si="0"/>
      </c>
      <c r="C73" s="5">
        <f t="shared" si="4"/>
      </c>
      <c r="D73" s="5">
        <f t="shared" si="5"/>
      </c>
      <c r="E73" s="5">
        <f t="shared" si="6"/>
      </c>
      <c r="F73" s="5">
        <f t="shared" si="1"/>
      </c>
      <c r="Q73" s="119">
        <f t="shared" si="7"/>
      </c>
    </row>
    <row r="74" spans="1:17" ht="12" customHeight="1">
      <c r="A74" s="4">
        <f t="shared" si="3"/>
      </c>
      <c r="B74" s="5">
        <f t="shared" si="0"/>
      </c>
      <c r="C74" s="5">
        <f t="shared" si="4"/>
      </c>
      <c r="D74" s="5">
        <f t="shared" si="5"/>
      </c>
      <c r="E74" s="5">
        <f t="shared" si="6"/>
      </c>
      <c r="F74" s="5">
        <f t="shared" si="1"/>
      </c>
      <c r="Q74" s="119">
        <f t="shared" si="7"/>
      </c>
    </row>
    <row r="75" spans="1:17" ht="12" customHeight="1">
      <c r="A75" s="4">
        <f t="shared" si="3"/>
      </c>
      <c r="B75" s="5">
        <f t="shared" si="0"/>
      </c>
      <c r="C75" s="5">
        <f t="shared" si="4"/>
      </c>
      <c r="D75" s="5">
        <f t="shared" si="5"/>
      </c>
      <c r="E75" s="5">
        <f t="shared" si="6"/>
      </c>
      <c r="F75" s="5">
        <f t="shared" si="1"/>
      </c>
      <c r="Q75" s="119">
        <f t="shared" si="7"/>
      </c>
    </row>
    <row r="76" spans="1:17" ht="12" customHeight="1">
      <c r="A76" s="4">
        <f t="shared" si="3"/>
      </c>
      <c r="B76" s="5">
        <f t="shared" si="0"/>
      </c>
      <c r="C76" s="5">
        <f t="shared" si="4"/>
      </c>
      <c r="D76" s="5">
        <f t="shared" si="5"/>
      </c>
      <c r="E76" s="5">
        <f t="shared" si="6"/>
      </c>
      <c r="F76" s="5">
        <f t="shared" si="1"/>
      </c>
      <c r="Q76" s="119">
        <f t="shared" si="7"/>
      </c>
    </row>
    <row r="77" spans="1:17" ht="12" customHeight="1">
      <c r="A77" s="4">
        <f t="shared" si="3"/>
      </c>
      <c r="B77" s="5">
        <f t="shared" si="0"/>
      </c>
      <c r="C77" s="5">
        <f t="shared" si="4"/>
      </c>
      <c r="D77" s="5">
        <f t="shared" si="5"/>
      </c>
      <c r="E77" s="5">
        <f t="shared" si="6"/>
      </c>
      <c r="F77" s="5">
        <f t="shared" si="1"/>
      </c>
      <c r="Q77" s="119">
        <f t="shared" si="7"/>
      </c>
    </row>
    <row r="78" spans="1:17" ht="12" customHeight="1">
      <c r="A78" s="4">
        <f t="shared" si="3"/>
      </c>
      <c r="B78" s="5">
        <f t="shared" si="0"/>
      </c>
      <c r="C78" s="5">
        <f t="shared" si="4"/>
      </c>
      <c r="D78" s="5">
        <f t="shared" si="5"/>
      </c>
      <c r="E78" s="5">
        <f t="shared" si="6"/>
      </c>
      <c r="F78" s="5">
        <f t="shared" si="1"/>
      </c>
      <c r="Q78" s="119">
        <f t="shared" si="7"/>
      </c>
    </row>
    <row r="79" spans="1:17" ht="12" customHeight="1">
      <c r="A79" s="4">
        <f t="shared" si="3"/>
      </c>
      <c r="B79" s="5">
        <f t="shared" si="0"/>
      </c>
      <c r="C79" s="5">
        <f t="shared" si="4"/>
      </c>
      <c r="D79" s="5">
        <f t="shared" si="5"/>
      </c>
      <c r="E79" s="5">
        <f t="shared" si="6"/>
      </c>
      <c r="F79" s="5">
        <f t="shared" si="1"/>
      </c>
      <c r="Q79" s="119">
        <f t="shared" si="7"/>
      </c>
    </row>
    <row r="80" spans="1:17" ht="12" customHeight="1">
      <c r="A80" s="4">
        <f t="shared" si="3"/>
      </c>
      <c r="B80" s="5">
        <f aca="true" t="shared" si="8" ref="B80:B116">IF($A80&lt;&gt;"",IF(ABS($F$8-$A80)&lt;=0.5,BINOMDIST($A80,$E$3,$E$5,FALSE),""),"")</f>
      </c>
      <c r="C80" s="5">
        <f t="shared" si="4"/>
      </c>
      <c r="D80" s="5">
        <f t="shared" si="5"/>
      </c>
      <c r="E80" s="5">
        <f t="shared" si="6"/>
      </c>
      <c r="F80" s="5">
        <f aca="true" t="shared" si="9" ref="F80:F111">IF(AND($A80&lt;&gt;"",E80="",D80="",C80="",B80=""),BINOMDIST($A80,$E$3,$E$5,FALSE),"")</f>
      </c>
      <c r="Q80" s="119">
        <f aca="true" t="shared" si="10" ref="Q80:Q116">IF(A80&lt;&gt;"",BINOMDIST(A80,$E$3,$E$7,FALSE),"")</f>
      </c>
    </row>
    <row r="81" spans="1:17" ht="12" customHeight="1">
      <c r="A81" s="4">
        <f aca="true" t="shared" si="11" ref="A81:A116">IF(A80&lt;$E$3,A80+1,"")</f>
      </c>
      <c r="B81" s="5">
        <f t="shared" si="8"/>
      </c>
      <c r="C81" s="5">
        <f aca="true" t="shared" si="12" ref="C81:C116">IF(AND($A81&gt;=$F$8-1.64*$F$10,$A81&lt;=$F$8+1.64*$F$10,B81=""),BINOMDIST($A81,$E$3,$E$5,FALSE),"")</f>
      </c>
      <c r="D81" s="5">
        <f aca="true" t="shared" si="13" ref="D81:D116">IF(AND($A81&gt;=$F$8-1.96*$F$10,$A81&lt;=$F$8+1.96*$F$10,C81="",B81=""),BINOMDIST($A81,$E$3,$E$5,FALSE),"")</f>
      </c>
      <c r="E81" s="5">
        <f aca="true" t="shared" si="14" ref="E81:E116">IF(AND($A81&gt;=$F$8-2.58*$F$10,$A81&lt;=$F$8+2.58*$F$10,D81="",C81="",B81=""),BINOMDIST($A81,$E$3,$E$5,FALSE),"")</f>
      </c>
      <c r="F81" s="5">
        <f t="shared" si="9"/>
      </c>
      <c r="Q81" s="119">
        <f t="shared" si="10"/>
      </c>
    </row>
    <row r="82" spans="1:17" ht="12" customHeight="1">
      <c r="A82" s="4">
        <f t="shared" si="11"/>
      </c>
      <c r="B82" s="5">
        <f t="shared" si="8"/>
      </c>
      <c r="C82" s="5">
        <f t="shared" si="12"/>
      </c>
      <c r="D82" s="5">
        <f t="shared" si="13"/>
      </c>
      <c r="E82" s="5">
        <f t="shared" si="14"/>
      </c>
      <c r="F82" s="5">
        <f t="shared" si="9"/>
      </c>
      <c r="Q82" s="119">
        <f t="shared" si="10"/>
      </c>
    </row>
    <row r="83" spans="1:17" ht="12" customHeight="1">
      <c r="A83" s="4">
        <f t="shared" si="11"/>
      </c>
      <c r="B83" s="5">
        <f t="shared" si="8"/>
      </c>
      <c r="C83" s="5">
        <f t="shared" si="12"/>
      </c>
      <c r="D83" s="5">
        <f t="shared" si="13"/>
      </c>
      <c r="E83" s="5">
        <f t="shared" si="14"/>
      </c>
      <c r="F83" s="5">
        <f t="shared" si="9"/>
      </c>
      <c r="Q83" s="119">
        <f t="shared" si="10"/>
      </c>
    </row>
    <row r="84" spans="1:17" ht="12" customHeight="1">
      <c r="A84" s="4">
        <f t="shared" si="11"/>
      </c>
      <c r="B84" s="5">
        <f t="shared" si="8"/>
      </c>
      <c r="C84" s="5">
        <f t="shared" si="12"/>
      </c>
      <c r="D84" s="5">
        <f t="shared" si="13"/>
      </c>
      <c r="E84" s="5">
        <f t="shared" si="14"/>
      </c>
      <c r="F84" s="5">
        <f t="shared" si="9"/>
      </c>
      <c r="Q84" s="119">
        <f t="shared" si="10"/>
      </c>
    </row>
    <row r="85" spans="1:17" ht="12" customHeight="1">
      <c r="A85" s="4">
        <f t="shared" si="11"/>
      </c>
      <c r="B85" s="5">
        <f t="shared" si="8"/>
      </c>
      <c r="C85" s="5">
        <f t="shared" si="12"/>
      </c>
      <c r="D85" s="5">
        <f t="shared" si="13"/>
      </c>
      <c r="E85" s="5">
        <f t="shared" si="14"/>
      </c>
      <c r="F85" s="5">
        <f t="shared" si="9"/>
      </c>
      <c r="Q85" s="119">
        <f t="shared" si="10"/>
      </c>
    </row>
    <row r="86" spans="1:17" ht="12" customHeight="1">
      <c r="A86" s="4">
        <f t="shared" si="11"/>
      </c>
      <c r="B86" s="5">
        <f t="shared" si="8"/>
      </c>
      <c r="C86" s="5">
        <f t="shared" si="12"/>
      </c>
      <c r="D86" s="5">
        <f t="shared" si="13"/>
      </c>
      <c r="E86" s="5">
        <f t="shared" si="14"/>
      </c>
      <c r="F86" s="5">
        <f t="shared" si="9"/>
      </c>
      <c r="Q86" s="119">
        <f t="shared" si="10"/>
      </c>
    </row>
    <row r="87" spans="1:17" ht="12" customHeight="1">
      <c r="A87" s="4">
        <f t="shared" si="11"/>
      </c>
      <c r="B87" s="5">
        <f t="shared" si="8"/>
      </c>
      <c r="C87" s="5">
        <f t="shared" si="12"/>
      </c>
      <c r="D87" s="5">
        <f t="shared" si="13"/>
      </c>
      <c r="E87" s="5">
        <f t="shared" si="14"/>
      </c>
      <c r="F87" s="5">
        <f t="shared" si="9"/>
      </c>
      <c r="Q87" s="119">
        <f t="shared" si="10"/>
      </c>
    </row>
    <row r="88" spans="1:17" ht="12" customHeight="1">
      <c r="A88" s="4">
        <f t="shared" si="11"/>
      </c>
      <c r="B88" s="5">
        <f t="shared" si="8"/>
      </c>
      <c r="C88" s="5">
        <f t="shared" si="12"/>
      </c>
      <c r="D88" s="5">
        <f t="shared" si="13"/>
      </c>
      <c r="E88" s="5">
        <f t="shared" si="14"/>
      </c>
      <c r="F88" s="5">
        <f t="shared" si="9"/>
      </c>
      <c r="Q88" s="119">
        <f t="shared" si="10"/>
      </c>
    </row>
    <row r="89" spans="1:17" ht="12" customHeight="1">
      <c r="A89" s="4">
        <f t="shared" si="11"/>
      </c>
      <c r="B89" s="5">
        <f t="shared" si="8"/>
      </c>
      <c r="C89" s="5">
        <f t="shared" si="12"/>
      </c>
      <c r="D89" s="5">
        <f t="shared" si="13"/>
      </c>
      <c r="E89" s="5">
        <f t="shared" si="14"/>
      </c>
      <c r="F89" s="5">
        <f t="shared" si="9"/>
      </c>
      <c r="Q89" s="119">
        <f t="shared" si="10"/>
      </c>
    </row>
    <row r="90" spans="1:17" ht="12" customHeight="1">
      <c r="A90" s="4">
        <f t="shared" si="11"/>
      </c>
      <c r="B90" s="5">
        <f t="shared" si="8"/>
      </c>
      <c r="C90" s="5">
        <f t="shared" si="12"/>
      </c>
      <c r="D90" s="5">
        <f t="shared" si="13"/>
      </c>
      <c r="E90" s="5">
        <f t="shared" si="14"/>
      </c>
      <c r="F90" s="5">
        <f t="shared" si="9"/>
      </c>
      <c r="Q90" s="119">
        <f t="shared" si="10"/>
      </c>
    </row>
    <row r="91" spans="1:17" ht="12" customHeight="1">
      <c r="A91" s="4">
        <f t="shared" si="11"/>
      </c>
      <c r="B91" s="5">
        <f t="shared" si="8"/>
      </c>
      <c r="C91" s="5">
        <f t="shared" si="12"/>
      </c>
      <c r="D91" s="5">
        <f t="shared" si="13"/>
      </c>
      <c r="E91" s="5">
        <f t="shared" si="14"/>
      </c>
      <c r="F91" s="5">
        <f t="shared" si="9"/>
      </c>
      <c r="Q91" s="119">
        <f t="shared" si="10"/>
      </c>
    </row>
    <row r="92" spans="1:17" ht="12" customHeight="1">
      <c r="A92" s="4">
        <f t="shared" si="11"/>
      </c>
      <c r="B92" s="5">
        <f t="shared" si="8"/>
      </c>
      <c r="C92" s="5">
        <f t="shared" si="12"/>
      </c>
      <c r="D92" s="5">
        <f t="shared" si="13"/>
      </c>
      <c r="E92" s="5">
        <f t="shared" si="14"/>
      </c>
      <c r="F92" s="5">
        <f t="shared" si="9"/>
      </c>
      <c r="Q92" s="119">
        <f t="shared" si="10"/>
      </c>
    </row>
    <row r="93" spans="1:17" ht="12" customHeight="1">
      <c r="A93" s="4">
        <f t="shared" si="11"/>
      </c>
      <c r="B93" s="5">
        <f t="shared" si="8"/>
      </c>
      <c r="C93" s="5">
        <f t="shared" si="12"/>
      </c>
      <c r="D93" s="5">
        <f t="shared" si="13"/>
      </c>
      <c r="E93" s="5">
        <f t="shared" si="14"/>
      </c>
      <c r="F93" s="5">
        <f t="shared" si="9"/>
      </c>
      <c r="Q93" s="119">
        <f t="shared" si="10"/>
      </c>
    </row>
    <row r="94" spans="1:17" ht="12" customHeight="1">
      <c r="A94" s="4">
        <f t="shared" si="11"/>
      </c>
      <c r="B94" s="5">
        <f t="shared" si="8"/>
      </c>
      <c r="C94" s="5">
        <f t="shared" si="12"/>
      </c>
      <c r="D94" s="5">
        <f t="shared" si="13"/>
      </c>
      <c r="E94" s="5">
        <f t="shared" si="14"/>
      </c>
      <c r="F94" s="5">
        <f t="shared" si="9"/>
      </c>
      <c r="Q94" s="119">
        <f t="shared" si="10"/>
      </c>
    </row>
    <row r="95" spans="1:17" ht="12" customHeight="1">
      <c r="A95" s="4">
        <f t="shared" si="11"/>
      </c>
      <c r="B95" s="5">
        <f t="shared" si="8"/>
      </c>
      <c r="C95" s="5">
        <f t="shared" si="12"/>
      </c>
      <c r="D95" s="5">
        <f t="shared" si="13"/>
      </c>
      <c r="E95" s="5">
        <f t="shared" si="14"/>
      </c>
      <c r="F95" s="5">
        <f t="shared" si="9"/>
      </c>
      <c r="Q95" s="119">
        <f t="shared" si="10"/>
      </c>
    </row>
    <row r="96" spans="1:17" ht="12" customHeight="1">
      <c r="A96" s="4">
        <f t="shared" si="11"/>
      </c>
      <c r="B96" s="5">
        <f t="shared" si="8"/>
      </c>
      <c r="C96" s="5">
        <f t="shared" si="12"/>
      </c>
      <c r="D96" s="5">
        <f t="shared" si="13"/>
      </c>
      <c r="E96" s="5">
        <f t="shared" si="14"/>
      </c>
      <c r="F96" s="5">
        <f t="shared" si="9"/>
      </c>
      <c r="Q96" s="119">
        <f t="shared" si="10"/>
      </c>
    </row>
    <row r="97" spans="1:17" ht="12" customHeight="1">
      <c r="A97" s="4">
        <f t="shared" si="11"/>
      </c>
      <c r="B97" s="5">
        <f t="shared" si="8"/>
      </c>
      <c r="C97" s="5">
        <f t="shared" si="12"/>
      </c>
      <c r="D97" s="5">
        <f t="shared" si="13"/>
      </c>
      <c r="E97" s="5">
        <f t="shared" si="14"/>
      </c>
      <c r="F97" s="5">
        <f t="shared" si="9"/>
      </c>
      <c r="Q97" s="119">
        <f t="shared" si="10"/>
      </c>
    </row>
    <row r="98" spans="1:17" ht="12" customHeight="1">
      <c r="A98" s="4">
        <f t="shared" si="11"/>
      </c>
      <c r="B98" s="5">
        <f t="shared" si="8"/>
      </c>
      <c r="C98" s="5">
        <f t="shared" si="12"/>
      </c>
      <c r="D98" s="5">
        <f t="shared" si="13"/>
      </c>
      <c r="E98" s="5">
        <f t="shared" si="14"/>
      </c>
      <c r="F98" s="5">
        <f t="shared" si="9"/>
      </c>
      <c r="Q98" s="119">
        <f t="shared" si="10"/>
      </c>
    </row>
    <row r="99" spans="1:17" ht="12" customHeight="1">
      <c r="A99" s="4">
        <f t="shared" si="11"/>
      </c>
      <c r="B99" s="5">
        <f t="shared" si="8"/>
      </c>
      <c r="C99" s="5">
        <f t="shared" si="12"/>
      </c>
      <c r="D99" s="5">
        <f t="shared" si="13"/>
      </c>
      <c r="E99" s="5">
        <f t="shared" si="14"/>
      </c>
      <c r="F99" s="5">
        <f t="shared" si="9"/>
      </c>
      <c r="Q99" s="119">
        <f t="shared" si="10"/>
      </c>
    </row>
    <row r="100" spans="1:17" ht="12" customHeight="1">
      <c r="A100" s="4">
        <f t="shared" si="11"/>
      </c>
      <c r="B100" s="5">
        <f t="shared" si="8"/>
      </c>
      <c r="C100" s="5">
        <f t="shared" si="12"/>
      </c>
      <c r="D100" s="5">
        <f t="shared" si="13"/>
      </c>
      <c r="E100" s="5">
        <f t="shared" si="14"/>
      </c>
      <c r="F100" s="5">
        <f t="shared" si="9"/>
      </c>
      <c r="Q100" s="119">
        <f t="shared" si="10"/>
      </c>
    </row>
    <row r="101" spans="1:17" ht="12" customHeight="1">
      <c r="A101" s="4">
        <f t="shared" si="11"/>
      </c>
      <c r="B101" s="5">
        <f t="shared" si="8"/>
      </c>
      <c r="C101" s="5">
        <f t="shared" si="12"/>
      </c>
      <c r="D101" s="5">
        <f t="shared" si="13"/>
      </c>
      <c r="E101" s="5">
        <f t="shared" si="14"/>
      </c>
      <c r="F101" s="5">
        <f t="shared" si="9"/>
      </c>
      <c r="Q101" s="119">
        <f t="shared" si="10"/>
      </c>
    </row>
    <row r="102" spans="1:17" ht="12" customHeight="1">
      <c r="A102" s="4">
        <f t="shared" si="11"/>
      </c>
      <c r="B102" s="5">
        <f t="shared" si="8"/>
      </c>
      <c r="C102" s="5">
        <f t="shared" si="12"/>
      </c>
      <c r="D102" s="5">
        <f t="shared" si="13"/>
      </c>
      <c r="E102" s="5">
        <f t="shared" si="14"/>
      </c>
      <c r="F102" s="5">
        <f t="shared" si="9"/>
      </c>
      <c r="Q102" s="119">
        <f t="shared" si="10"/>
      </c>
    </row>
    <row r="103" spans="1:17" ht="12" customHeight="1">
      <c r="A103" s="4">
        <f t="shared" si="11"/>
      </c>
      <c r="B103" s="5">
        <f t="shared" si="8"/>
      </c>
      <c r="C103" s="5">
        <f t="shared" si="12"/>
      </c>
      <c r="D103" s="5">
        <f t="shared" si="13"/>
      </c>
      <c r="E103" s="5">
        <f t="shared" si="14"/>
      </c>
      <c r="F103" s="5">
        <f t="shared" si="9"/>
      </c>
      <c r="Q103" s="119">
        <f t="shared" si="10"/>
      </c>
    </row>
    <row r="104" spans="1:17" ht="12" customHeight="1">
      <c r="A104" s="4">
        <f t="shared" si="11"/>
      </c>
      <c r="B104" s="5">
        <f t="shared" si="8"/>
      </c>
      <c r="C104" s="5">
        <f t="shared" si="12"/>
      </c>
      <c r="D104" s="5">
        <f t="shared" si="13"/>
      </c>
      <c r="E104" s="5">
        <f t="shared" si="14"/>
      </c>
      <c r="F104" s="5">
        <f t="shared" si="9"/>
      </c>
      <c r="Q104" s="119">
        <f t="shared" si="10"/>
      </c>
    </row>
    <row r="105" spans="1:17" ht="12" customHeight="1">
      <c r="A105" s="4">
        <f t="shared" si="11"/>
      </c>
      <c r="B105" s="5">
        <f t="shared" si="8"/>
      </c>
      <c r="C105" s="5">
        <f t="shared" si="12"/>
      </c>
      <c r="D105" s="5">
        <f t="shared" si="13"/>
      </c>
      <c r="E105" s="5">
        <f t="shared" si="14"/>
      </c>
      <c r="F105" s="5">
        <f t="shared" si="9"/>
      </c>
      <c r="Q105" s="119">
        <f t="shared" si="10"/>
      </c>
    </row>
    <row r="106" spans="1:17" ht="12" customHeight="1">
      <c r="A106" s="4">
        <f t="shared" si="11"/>
      </c>
      <c r="B106" s="5">
        <f t="shared" si="8"/>
      </c>
      <c r="C106" s="5">
        <f t="shared" si="12"/>
      </c>
      <c r="D106" s="5">
        <f t="shared" si="13"/>
      </c>
      <c r="E106" s="5">
        <f t="shared" si="14"/>
      </c>
      <c r="F106" s="5">
        <f t="shared" si="9"/>
      </c>
      <c r="Q106" s="119">
        <f t="shared" si="10"/>
      </c>
    </row>
    <row r="107" spans="1:17" ht="12" customHeight="1">
      <c r="A107" s="4">
        <f t="shared" si="11"/>
      </c>
      <c r="B107" s="5">
        <f t="shared" si="8"/>
      </c>
      <c r="C107" s="5">
        <f t="shared" si="12"/>
      </c>
      <c r="D107" s="5">
        <f t="shared" si="13"/>
      </c>
      <c r="E107" s="5">
        <f t="shared" si="14"/>
      </c>
      <c r="F107" s="5">
        <f t="shared" si="9"/>
      </c>
      <c r="Q107" s="119">
        <f t="shared" si="10"/>
      </c>
    </row>
    <row r="108" spans="1:17" ht="12" customHeight="1">
      <c r="A108" s="4">
        <f t="shared" si="11"/>
      </c>
      <c r="B108" s="5">
        <f t="shared" si="8"/>
      </c>
      <c r="C108" s="5">
        <f t="shared" si="12"/>
      </c>
      <c r="D108" s="5">
        <f t="shared" si="13"/>
      </c>
      <c r="E108" s="5">
        <f t="shared" si="14"/>
      </c>
      <c r="F108" s="5">
        <f t="shared" si="9"/>
      </c>
      <c r="Q108" s="119">
        <f t="shared" si="10"/>
      </c>
    </row>
    <row r="109" spans="1:17" ht="12" customHeight="1">
      <c r="A109" s="4">
        <f t="shared" si="11"/>
      </c>
      <c r="B109" s="5">
        <f t="shared" si="8"/>
      </c>
      <c r="C109" s="5">
        <f t="shared" si="12"/>
      </c>
      <c r="D109" s="5">
        <f t="shared" si="13"/>
      </c>
      <c r="E109" s="5">
        <f t="shared" si="14"/>
      </c>
      <c r="F109" s="5">
        <f t="shared" si="9"/>
      </c>
      <c r="Q109" s="119">
        <f t="shared" si="10"/>
      </c>
    </row>
    <row r="110" spans="1:17" ht="12" customHeight="1">
      <c r="A110" s="4">
        <f t="shared" si="11"/>
      </c>
      <c r="B110" s="5">
        <f t="shared" si="8"/>
      </c>
      <c r="C110" s="5">
        <f t="shared" si="12"/>
      </c>
      <c r="D110" s="5">
        <f t="shared" si="13"/>
      </c>
      <c r="E110" s="5">
        <f t="shared" si="14"/>
      </c>
      <c r="F110" s="5">
        <f t="shared" si="9"/>
      </c>
      <c r="Q110" s="119">
        <f t="shared" si="10"/>
      </c>
    </row>
    <row r="111" spans="1:17" ht="12" customHeight="1">
      <c r="A111" s="4">
        <f t="shared" si="11"/>
      </c>
      <c r="B111" s="5">
        <f t="shared" si="8"/>
      </c>
      <c r="C111" s="5">
        <f t="shared" si="12"/>
      </c>
      <c r="D111" s="5">
        <f t="shared" si="13"/>
      </c>
      <c r="E111" s="5">
        <f t="shared" si="14"/>
      </c>
      <c r="F111" s="5">
        <f t="shared" si="9"/>
      </c>
      <c r="Q111" s="119">
        <f t="shared" si="10"/>
      </c>
    </row>
    <row r="112" spans="1:17" ht="12" customHeight="1">
      <c r="A112" s="4">
        <f t="shared" si="11"/>
      </c>
      <c r="B112" s="5">
        <f t="shared" si="8"/>
      </c>
      <c r="C112" s="5">
        <f t="shared" si="12"/>
      </c>
      <c r="D112" s="5">
        <f t="shared" si="13"/>
      </c>
      <c r="E112" s="5">
        <f t="shared" si="14"/>
      </c>
      <c r="F112" s="5">
        <f>IF(AND($A112&lt;&gt;"",E112="",D112="",C112="",B112=""),BINOMDIST($A112,$E$3,$E$5,FALSE),"")</f>
      </c>
      <c r="Q112" s="119">
        <f t="shared" si="10"/>
      </c>
    </row>
    <row r="113" spans="1:17" ht="12" customHeight="1">
      <c r="A113" s="4">
        <f t="shared" si="11"/>
      </c>
      <c r="B113" s="5">
        <f t="shared" si="8"/>
      </c>
      <c r="C113" s="5">
        <f t="shared" si="12"/>
      </c>
      <c r="D113" s="5">
        <f t="shared" si="13"/>
      </c>
      <c r="E113" s="5">
        <f t="shared" si="14"/>
      </c>
      <c r="F113" s="5">
        <f>IF(AND($A113&lt;&gt;"",E113="",D113="",C113="",B113=""),BINOMDIST($A113,$E$3,$E$5,FALSE),"")</f>
      </c>
      <c r="Q113" s="119">
        <f t="shared" si="10"/>
      </c>
    </row>
    <row r="114" spans="1:17" ht="12" customHeight="1">
      <c r="A114" s="4">
        <f t="shared" si="11"/>
      </c>
      <c r="B114" s="5">
        <f t="shared" si="8"/>
      </c>
      <c r="C114" s="5">
        <f t="shared" si="12"/>
      </c>
      <c r="D114" s="5">
        <f t="shared" si="13"/>
      </c>
      <c r="E114" s="5">
        <f t="shared" si="14"/>
      </c>
      <c r="F114" s="5">
        <f>IF(AND($A114&lt;&gt;"",E114="",D114="",C114="",B114=""),BINOMDIST($A114,$E$3,$E$5,FALSE),"")</f>
      </c>
      <c r="Q114" s="119">
        <f t="shared" si="10"/>
      </c>
    </row>
    <row r="115" spans="1:17" ht="12" customHeight="1">
      <c r="A115" s="4">
        <f t="shared" si="11"/>
      </c>
      <c r="B115" s="5">
        <f t="shared" si="8"/>
      </c>
      <c r="C115" s="5">
        <f t="shared" si="12"/>
      </c>
      <c r="D115" s="5">
        <f t="shared" si="13"/>
      </c>
      <c r="E115" s="5">
        <f t="shared" si="14"/>
      </c>
      <c r="F115" s="5">
        <f>IF(AND($A115&lt;&gt;"",E115="",D115="",C115="",B115=""),BINOMDIST($A115,$E$3,$E$5,FALSE),"")</f>
      </c>
      <c r="Q115" s="119">
        <f t="shared" si="10"/>
      </c>
    </row>
    <row r="116" spans="1:17" ht="12" customHeight="1">
      <c r="A116" s="4">
        <f t="shared" si="11"/>
      </c>
      <c r="B116" s="5">
        <f t="shared" si="8"/>
      </c>
      <c r="C116" s="5">
        <f t="shared" si="12"/>
      </c>
      <c r="D116" s="5">
        <f t="shared" si="13"/>
      </c>
      <c r="E116" s="5">
        <f t="shared" si="14"/>
      </c>
      <c r="F116" s="5">
        <f>IF(AND($A116&lt;&gt;"",E116="",D116="",C116="",B116=""),BINOMDIST($A116,$E$3,$E$5,FALSE),"")</f>
      </c>
      <c r="Q116" s="119">
        <f t="shared" si="10"/>
      </c>
    </row>
  </sheetData>
  <sheetProtection password="EE66" sheet="1" objects="1" scenarios="1"/>
  <conditionalFormatting sqref="F10">
    <cfRule type="cellIs" priority="1" dxfId="0" operator="lessThanOrEqual" stopIfTrue="1">
      <formula>3</formula>
    </cfRule>
  </conditionalFormatting>
  <printOptions/>
  <pageMargins left="0.56" right="0.38" top="0.23" bottom="0.28" header="0.18" footer="0.25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B2" sqref="B2"/>
    </sheetView>
  </sheetViews>
  <sheetFormatPr defaultColWidth="11.421875" defaultRowHeight="12.75"/>
  <cols>
    <col min="1" max="1" width="8.421875" style="0" customWidth="1"/>
    <col min="2" max="2" width="8.8515625" style="0" customWidth="1"/>
    <col min="3" max="3" width="10.7109375" style="0" customWidth="1"/>
    <col min="4" max="4" width="10.421875" style="0" customWidth="1"/>
    <col min="5" max="5" width="10.8515625" style="0" customWidth="1"/>
    <col min="6" max="6" width="13.140625" style="0" customWidth="1"/>
    <col min="7" max="7" width="0.9921875" style="0" customWidth="1"/>
    <col min="8" max="8" width="7.57421875" style="0" customWidth="1"/>
    <col min="9" max="9" width="6.8515625" style="0" customWidth="1"/>
    <col min="10" max="10" width="9.7109375" style="0" customWidth="1"/>
    <col min="11" max="11" width="17.140625" style="0" customWidth="1"/>
    <col min="12" max="12" width="9.8515625" style="0" customWidth="1"/>
    <col min="13" max="13" width="11.140625" style="0" customWidth="1"/>
    <col min="14" max="14" width="12.00390625" style="0" customWidth="1"/>
    <col min="15" max="15" width="1.57421875" style="0" customWidth="1"/>
    <col min="16" max="16" width="2.28125" style="0" customWidth="1"/>
  </cols>
  <sheetData>
    <row r="1" spans="1:6" ht="12.75">
      <c r="A1" s="100" t="s">
        <v>59</v>
      </c>
      <c r="B1" s="101"/>
      <c r="C1" s="102"/>
      <c r="D1" s="103"/>
      <c r="E1" s="19" t="s">
        <v>88</v>
      </c>
      <c r="F1" s="10"/>
    </row>
    <row r="2" spans="1:6" ht="12.75">
      <c r="A2" s="55"/>
      <c r="B2" s="44" t="s">
        <v>95</v>
      </c>
      <c r="C2" s="1"/>
      <c r="D2" s="1"/>
      <c r="E2" s="11" t="s">
        <v>32</v>
      </c>
      <c r="F2" s="10"/>
    </row>
    <row r="3" spans="1:6" ht="12.75">
      <c r="A3" s="13"/>
      <c r="B3" s="42"/>
      <c r="C3" s="12" t="s">
        <v>0</v>
      </c>
      <c r="D3" s="6" t="s">
        <v>6</v>
      </c>
      <c r="E3" s="17">
        <f>F3</f>
        <v>50</v>
      </c>
      <c r="F3" s="20">
        <v>50</v>
      </c>
    </row>
    <row r="4" spans="1:6" ht="12.75">
      <c r="A4" s="55"/>
      <c r="B4" s="1"/>
      <c r="C4" s="1"/>
      <c r="D4" s="1"/>
      <c r="E4" s="9" t="s">
        <v>5</v>
      </c>
      <c r="F4" s="1"/>
    </row>
    <row r="5" spans="1:6" ht="12.75" customHeight="1">
      <c r="A5" s="13"/>
      <c r="B5" s="42"/>
      <c r="C5" s="12" t="s">
        <v>75</v>
      </c>
      <c r="D5" s="6" t="s">
        <v>74</v>
      </c>
      <c r="E5" s="17">
        <f>F5/100</f>
        <v>0.6</v>
      </c>
      <c r="F5" s="20">
        <v>60</v>
      </c>
    </row>
    <row r="6" spans="1:6" ht="12.75" customHeight="1">
      <c r="A6" s="40"/>
      <c r="B6" s="115"/>
      <c r="C6" s="116" t="s">
        <v>73</v>
      </c>
      <c r="D6" s="114" t="s">
        <v>79</v>
      </c>
      <c r="E6" s="9" t="s">
        <v>4</v>
      </c>
      <c r="F6" s="1"/>
    </row>
    <row r="7" spans="1:6" ht="12.75" customHeight="1">
      <c r="A7" s="120"/>
      <c r="B7" s="122"/>
      <c r="C7" s="12" t="s">
        <v>91</v>
      </c>
      <c r="D7" s="6" t="s">
        <v>87</v>
      </c>
      <c r="E7" s="17">
        <f>F7/100</f>
        <v>0.4</v>
      </c>
      <c r="F7" s="20">
        <v>40</v>
      </c>
    </row>
    <row r="8" spans="1:6" ht="12.75" customHeight="1">
      <c r="A8" s="41"/>
      <c r="B8" s="43"/>
      <c r="C8" s="23" t="s">
        <v>10</v>
      </c>
      <c r="D8" s="24" t="s">
        <v>11</v>
      </c>
      <c r="E8" s="25" t="s">
        <v>12</v>
      </c>
      <c r="F8" s="25">
        <f>E3*E5</f>
        <v>30</v>
      </c>
    </row>
    <row r="9" spans="1:6" ht="13.5" customHeight="1">
      <c r="A9" s="41"/>
      <c r="B9" s="43"/>
      <c r="C9" s="23" t="s">
        <v>13</v>
      </c>
      <c r="D9" s="24" t="s">
        <v>17</v>
      </c>
      <c r="E9" s="25" t="s">
        <v>30</v>
      </c>
      <c r="F9" s="25">
        <f>E3*E5*(1-E5)</f>
        <v>12</v>
      </c>
    </row>
    <row r="10" spans="1:6" ht="12.75" customHeight="1">
      <c r="A10" s="41"/>
      <c r="B10" s="43"/>
      <c r="C10" s="23" t="s">
        <v>14</v>
      </c>
      <c r="D10" s="24" t="s">
        <v>15</v>
      </c>
      <c r="E10" s="25"/>
      <c r="F10" s="26">
        <f>SQRT(F9)</f>
        <v>3.4641016151377544</v>
      </c>
    </row>
    <row r="11" spans="1:5" ht="6.75" customHeight="1">
      <c r="A11" s="27"/>
      <c r="B11" s="28"/>
      <c r="C11" s="29"/>
      <c r="D11" s="30"/>
      <c r="E11" s="31"/>
    </row>
    <row r="12" spans="1:17" ht="12.75" customHeight="1">
      <c r="A12" s="2" t="s">
        <v>20</v>
      </c>
      <c r="B12" s="2" t="s">
        <v>18</v>
      </c>
      <c r="C12" s="32" t="s">
        <v>63</v>
      </c>
      <c r="D12" s="32" t="s">
        <v>64</v>
      </c>
      <c r="E12" s="32" t="s">
        <v>65</v>
      </c>
      <c r="F12" s="2" t="s">
        <v>29</v>
      </c>
      <c r="G12" s="21"/>
      <c r="Q12" s="54" t="s">
        <v>82</v>
      </c>
    </row>
    <row r="13" spans="1:17" ht="12.75" customHeight="1">
      <c r="A13" s="3" t="s">
        <v>2</v>
      </c>
      <c r="B13" s="36" t="s">
        <v>9</v>
      </c>
      <c r="C13" s="66" t="s">
        <v>25</v>
      </c>
      <c r="D13" s="33" t="s">
        <v>25</v>
      </c>
      <c r="E13" s="49" t="s">
        <v>25</v>
      </c>
      <c r="F13" s="46" t="s">
        <v>16</v>
      </c>
      <c r="G13" s="22"/>
      <c r="Q13" s="54" t="s">
        <v>83</v>
      </c>
    </row>
    <row r="14" spans="1:17" ht="15.75">
      <c r="A14" s="7" t="s">
        <v>21</v>
      </c>
      <c r="B14" s="37" t="s">
        <v>19</v>
      </c>
      <c r="C14" s="104" t="s">
        <v>60</v>
      </c>
      <c r="D14" s="105" t="s">
        <v>62</v>
      </c>
      <c r="E14" s="106" t="s">
        <v>61</v>
      </c>
      <c r="F14" s="47" t="s">
        <v>8</v>
      </c>
      <c r="G14" s="21"/>
      <c r="Q14" s="117" t="s">
        <v>84</v>
      </c>
    </row>
    <row r="15" spans="1:17" ht="12.75" customHeight="1">
      <c r="A15" s="3"/>
      <c r="B15" s="38">
        <f>SUM(B16:B116)</f>
        <v>0.11455855282952411</v>
      </c>
      <c r="C15" s="68">
        <f>SUM(C16:C116)+B15</f>
        <v>0.9021926358467502</v>
      </c>
      <c r="D15" s="35">
        <f>SUM(D16:D116)+C15</f>
        <v>0.9426562394577992</v>
      </c>
      <c r="E15" s="51">
        <f>SUM(E16:E116)+D15</f>
        <v>0.9923825736562462</v>
      </c>
      <c r="F15" s="48">
        <f>SUM(F16:F116)+E15</f>
        <v>0.9999999999999997</v>
      </c>
      <c r="G15" s="21"/>
      <c r="Q15" s="118"/>
    </row>
    <row r="16" spans="1:17" ht="12.75">
      <c r="A16" s="4">
        <v>0</v>
      </c>
      <c r="B16" s="5">
        <f aca="true" t="shared" si="0" ref="B16:B79">IF($A16&lt;&gt;"",IF(ABS($F$8-$A16)&lt;=0.5,BINOMDIST($A16,$E$3,$E$5,FALSE),""),"")</f>
      </c>
      <c r="C16" s="5">
        <f>IF(AND($A16&gt;=$F$8-1.28*$F$10,$A16&lt;=$F$3,B16=""),BINOMDIST($A16,$E$3,$E$5,FALSE),"")</f>
      </c>
      <c r="D16" s="5">
        <f>IF(AND($A16&gt;=$F$8-1.64*$F$10,$A16&lt;=$F$3,C16="",B16=""),BINOMDIST($A16,$E$3,$E$5,FALSE),"")</f>
      </c>
      <c r="E16" s="5">
        <f>IF(AND($A16&gt;=$F$8-2.33*$F$10,$A16&lt;=$F$3,D16="",C16="",B16=""),BINOMDIST($A16,$E$3,$E$5,FALSE),"")</f>
      </c>
      <c r="F16" s="5">
        <f aca="true" t="shared" si="1" ref="F16:F79">IF(AND($A16&lt;&gt;"",E16="",D16="",C16="",B16=""),BINOMDIST($A16,$E$3,$E$5,FALSE),"")</f>
        <v>1.2676506002282335E-20</v>
      </c>
      <c r="J16" s="6" t="s">
        <v>6</v>
      </c>
      <c r="K16" s="3">
        <f>E3</f>
        <v>50</v>
      </c>
      <c r="M16" s="6" t="s">
        <v>7</v>
      </c>
      <c r="N16" s="3">
        <f>E5</f>
        <v>0.6</v>
      </c>
      <c r="Q16" s="119">
        <f aca="true" t="shared" si="2" ref="Q16:Q47">IF(A16&lt;&gt;"",BINOMDIST(A16,$E$3,$E$7,FALSE),"")</f>
        <v>8.082812774647628E-12</v>
      </c>
    </row>
    <row r="17" spans="1:17" ht="12" customHeight="1">
      <c r="A17" s="4">
        <f aca="true" t="shared" si="3" ref="A17:A80">IF(A16&lt;$E$3,A16+1,"")</f>
        <v>1</v>
      </c>
      <c r="B17" s="5">
        <f t="shared" si="0"/>
      </c>
      <c r="C17" s="5">
        <f aca="true" t="shared" si="4" ref="C17:C80">IF(AND($A17&gt;=$F$8-1.28*$F$10,$A17&lt;=$F$3,B17=""),BINOMDIST($A17,$E$3,$E$5,FALSE),"")</f>
      </c>
      <c r="D17" s="5">
        <f aca="true" t="shared" si="5" ref="D17:D76">IF(AND($A17&gt;=$F$8-1.64*$F$10,$A17&lt;=$F$3,C17="",B17=""),BINOMDIST($A17,$E$3,$E$5,FALSE),"")</f>
      </c>
      <c r="E17" s="5">
        <f aca="true" t="shared" si="6" ref="E17:E80">IF(AND($A17&gt;=$F$8-2.33*$F$10,$A17&lt;=$F$3,D17="",C17="",B17=""),BINOMDIST($A17,$E$3,$E$5,FALSE),"")</f>
      </c>
      <c r="F17" s="5">
        <f t="shared" si="1"/>
        <v>9.507379501711759E-19</v>
      </c>
      <c r="Q17" s="119">
        <f t="shared" si="2"/>
        <v>2.6942709248825377E-10</v>
      </c>
    </row>
    <row r="18" spans="1:17" ht="12" customHeight="1">
      <c r="A18" s="4">
        <f t="shared" si="3"/>
        <v>2</v>
      </c>
      <c r="B18" s="5">
        <f t="shared" si="0"/>
      </c>
      <c r="C18" s="5">
        <f t="shared" si="4"/>
      </c>
      <c r="D18" s="5">
        <f t="shared" si="5"/>
      </c>
      <c r="E18" s="5">
        <f t="shared" si="6"/>
      </c>
      <c r="F18" s="5">
        <f t="shared" si="1"/>
        <v>3.4939619668790754E-17</v>
      </c>
      <c r="I18" s="54" t="s">
        <v>49</v>
      </c>
      <c r="M18" s="54" t="s">
        <v>44</v>
      </c>
      <c r="Q18" s="119">
        <f t="shared" si="2"/>
        <v>4.400642510641486E-09</v>
      </c>
    </row>
    <row r="19" spans="1:17" ht="12" customHeight="1">
      <c r="A19" s="4">
        <f t="shared" si="3"/>
        <v>3</v>
      </c>
      <c r="B19" s="5">
        <f t="shared" si="0"/>
      </c>
      <c r="C19" s="5">
        <f t="shared" si="4"/>
      </c>
      <c r="D19" s="5">
        <f t="shared" si="5"/>
      </c>
      <c r="E19" s="5">
        <f t="shared" si="6"/>
      </c>
      <c r="F19" s="5">
        <f t="shared" si="1"/>
        <v>8.385508720509787E-16</v>
      </c>
      <c r="I19" s="56" t="s">
        <v>42</v>
      </c>
      <c r="L19" s="60"/>
      <c r="M19" s="61" t="s">
        <v>48</v>
      </c>
      <c r="N19" s="62">
        <f>E5</f>
        <v>0.6</v>
      </c>
      <c r="Q19" s="119">
        <f t="shared" si="2"/>
        <v>4.694018678017593E-08</v>
      </c>
    </row>
    <row r="20" spans="1:17" ht="12" customHeight="1">
      <c r="A20" s="4">
        <f t="shared" si="3"/>
        <v>4</v>
      </c>
      <c r="B20" s="5">
        <f t="shared" si="0"/>
      </c>
      <c r="C20" s="5">
        <f t="shared" si="4"/>
      </c>
      <c r="D20" s="5">
        <f t="shared" si="5"/>
      </c>
      <c r="E20" s="5">
        <f t="shared" si="6"/>
      </c>
      <c r="F20" s="5">
        <f t="shared" si="1"/>
        <v>1.4779459119898408E-14</v>
      </c>
      <c r="H20" s="58" t="s">
        <v>55</v>
      </c>
      <c r="M20" s="59" t="s">
        <v>45</v>
      </c>
      <c r="Q20" s="119">
        <f t="shared" si="2"/>
        <v>3.676981297780441E-07</v>
      </c>
    </row>
    <row r="21" spans="1:17" ht="12" customHeight="1">
      <c r="A21" s="4">
        <f t="shared" si="3"/>
        <v>5</v>
      </c>
      <c r="B21" s="5">
        <f t="shared" si="0"/>
      </c>
      <c r="C21" s="5">
        <f t="shared" si="4"/>
      </c>
      <c r="D21" s="5">
        <f t="shared" si="5"/>
      </c>
      <c r="E21" s="5">
        <f t="shared" si="6"/>
      </c>
      <c r="F21" s="5">
        <f t="shared" si="1"/>
        <v>2.0395653585459826E-13</v>
      </c>
      <c r="H21" s="58" t="s">
        <v>56</v>
      </c>
      <c r="M21" s="59" t="s">
        <v>46</v>
      </c>
      <c r="Q21" s="119">
        <f t="shared" si="2"/>
        <v>2.2552151959720086E-06</v>
      </c>
    </row>
    <row r="22" spans="1:17" ht="12" customHeight="1">
      <c r="A22" s="4">
        <f t="shared" si="3"/>
        <v>6</v>
      </c>
      <c r="B22" s="5">
        <f t="shared" si="0"/>
      </c>
      <c r="C22" s="5">
        <f t="shared" si="4"/>
      </c>
      <c r="D22" s="5">
        <f t="shared" si="5"/>
      </c>
      <c r="E22" s="5">
        <f t="shared" si="6"/>
      </c>
      <c r="F22" s="5">
        <f t="shared" si="1"/>
        <v>2.294511028364232E-12</v>
      </c>
      <c r="H22" s="70" t="s">
        <v>43</v>
      </c>
      <c r="I22" s="71">
        <v>0.1</v>
      </c>
      <c r="J22" s="72"/>
      <c r="K22" s="73" t="s">
        <v>60</v>
      </c>
      <c r="L22" s="74" t="s">
        <v>40</v>
      </c>
      <c r="M22" s="69">
        <f>F8-1.28*F10</f>
        <v>25.565949932623674</v>
      </c>
      <c r="N22" s="110">
        <f>F3</f>
        <v>50</v>
      </c>
      <c r="O22" s="76" t="s">
        <v>39</v>
      </c>
      <c r="Q22" s="119">
        <f t="shared" si="2"/>
        <v>1.1276075979860018E-05</v>
      </c>
    </row>
    <row r="23" spans="1:17" ht="12" customHeight="1">
      <c r="A23" s="4">
        <f t="shared" si="3"/>
        <v>7</v>
      </c>
      <c r="B23" s="5">
        <f t="shared" si="0"/>
      </c>
      <c r="C23" s="5">
        <f t="shared" si="4"/>
      </c>
      <c r="D23" s="5">
        <f t="shared" si="5"/>
      </c>
      <c r="E23" s="5">
        <f t="shared" si="6"/>
      </c>
      <c r="F23" s="5">
        <f t="shared" si="1"/>
        <v>2.163396112457706E-11</v>
      </c>
      <c r="H23" s="77"/>
      <c r="I23" s="78"/>
      <c r="J23" s="18"/>
      <c r="K23" s="79"/>
      <c r="L23" s="80" t="s">
        <v>41</v>
      </c>
      <c r="M23" s="81">
        <f>ROUNDUP(M22,0)</f>
        <v>26</v>
      </c>
      <c r="N23" s="82">
        <f>ROUNDDOWN(N22,0)</f>
        <v>50</v>
      </c>
      <c r="O23" s="83" t="s">
        <v>39</v>
      </c>
      <c r="Q23" s="119">
        <f t="shared" si="2"/>
        <v>4.725212791560395E-05</v>
      </c>
    </row>
    <row r="24" spans="1:17" ht="12" customHeight="1">
      <c r="A24" s="4">
        <f t="shared" si="3"/>
        <v>8</v>
      </c>
      <c r="B24" s="5">
        <f t="shared" si="0"/>
      </c>
      <c r="C24" s="5">
        <f t="shared" si="4"/>
      </c>
      <c r="D24" s="5">
        <f t="shared" si="5"/>
      </c>
      <c r="E24" s="5">
        <f t="shared" si="6"/>
      </c>
      <c r="F24" s="5">
        <f t="shared" si="1"/>
        <v>1.7442381156690266E-10</v>
      </c>
      <c r="H24" s="70" t="s">
        <v>43</v>
      </c>
      <c r="I24" s="84">
        <v>0.05</v>
      </c>
      <c r="J24" s="72"/>
      <c r="K24" s="85" t="s">
        <v>62</v>
      </c>
      <c r="L24" s="74" t="s">
        <v>40</v>
      </c>
      <c r="M24" s="86">
        <f>F8-1.64*F10</f>
        <v>24.318873351174084</v>
      </c>
      <c r="N24" s="111">
        <f>F3</f>
        <v>50</v>
      </c>
      <c r="O24" s="76" t="s">
        <v>39</v>
      </c>
      <c r="Q24" s="119">
        <f t="shared" si="2"/>
        <v>0.0001693201250309138</v>
      </c>
    </row>
    <row r="25" spans="1:17" ht="12" customHeight="1">
      <c r="A25" s="4">
        <f t="shared" si="3"/>
        <v>9</v>
      </c>
      <c r="B25" s="5">
        <f t="shared" si="0"/>
      </c>
      <c r="C25" s="5">
        <f t="shared" si="4"/>
      </c>
      <c r="D25" s="5">
        <f t="shared" si="5"/>
      </c>
      <c r="E25" s="5">
        <f t="shared" si="6"/>
      </c>
      <c r="F25" s="5">
        <f t="shared" si="1"/>
        <v>1.2209666809683204E-09</v>
      </c>
      <c r="H25" s="77"/>
      <c r="I25" s="18"/>
      <c r="J25" s="18"/>
      <c r="K25" s="18"/>
      <c r="L25" s="80" t="s">
        <v>41</v>
      </c>
      <c r="M25" s="88">
        <f>ROUNDUP(M24,0)</f>
        <v>25</v>
      </c>
      <c r="N25" s="89">
        <f>ROUNDDOWN(N24,0)</f>
        <v>50</v>
      </c>
      <c r="O25" s="83" t="s">
        <v>39</v>
      </c>
      <c r="Q25" s="119">
        <f t="shared" si="2"/>
        <v>0.0005267737223183993</v>
      </c>
    </row>
    <row r="26" spans="1:17" ht="12" customHeight="1">
      <c r="A26" s="4">
        <f t="shared" si="3"/>
        <v>10</v>
      </c>
      <c r="B26" s="5">
        <f t="shared" si="0"/>
      </c>
      <c r="C26" s="5">
        <f t="shared" si="4"/>
      </c>
      <c r="D26" s="5">
        <f t="shared" si="5"/>
      </c>
      <c r="E26" s="5">
        <f t="shared" si="6"/>
      </c>
      <c r="F26" s="5">
        <f t="shared" si="1"/>
        <v>7.508945087955179E-09</v>
      </c>
      <c r="H26" s="70" t="s">
        <v>43</v>
      </c>
      <c r="I26" s="90">
        <v>0.01</v>
      </c>
      <c r="J26" s="72"/>
      <c r="K26" s="91" t="s">
        <v>61</v>
      </c>
      <c r="L26" s="74" t="s">
        <v>40</v>
      </c>
      <c r="M26" s="92">
        <f>F8-2.33*F10</f>
        <v>21.92864323672903</v>
      </c>
      <c r="N26" s="112">
        <f>F3</f>
        <v>50</v>
      </c>
      <c r="O26" s="76" t="s">
        <v>39</v>
      </c>
      <c r="Q26" s="119">
        <f t="shared" si="2"/>
        <v>0.0014398481743369618</v>
      </c>
    </row>
    <row r="27" spans="1:17" ht="12" customHeight="1">
      <c r="A27" s="4">
        <f t="shared" si="3"/>
        <v>11</v>
      </c>
      <c r="B27" s="5">
        <f t="shared" si="0"/>
      </c>
      <c r="C27" s="5">
        <f t="shared" si="4"/>
      </c>
      <c r="D27" s="5">
        <f t="shared" si="5"/>
      </c>
      <c r="E27" s="5">
        <f t="shared" si="6"/>
      </c>
      <c r="F27" s="5">
        <f t="shared" si="1"/>
        <v>4.095788229793704E-08</v>
      </c>
      <c r="H27" s="77"/>
      <c r="I27" s="18"/>
      <c r="J27" s="18"/>
      <c r="K27" s="18"/>
      <c r="L27" s="80" t="s">
        <v>41</v>
      </c>
      <c r="M27" s="94">
        <f>ROUNDUP(M26,0)</f>
        <v>22</v>
      </c>
      <c r="N27" s="95">
        <f>ROUNDDOWN(N26,0)</f>
        <v>50</v>
      </c>
      <c r="O27" s="83" t="s">
        <v>39</v>
      </c>
      <c r="Q27" s="119">
        <f t="shared" si="2"/>
        <v>0.003490541028695654</v>
      </c>
    </row>
    <row r="28" spans="1:17" ht="12" customHeight="1">
      <c r="A28" s="4">
        <f t="shared" si="3"/>
        <v>12</v>
      </c>
      <c r="B28" s="5">
        <f t="shared" si="0"/>
      </c>
      <c r="C28" s="5">
        <f t="shared" si="4"/>
      </c>
      <c r="D28" s="5">
        <f t="shared" si="5"/>
      </c>
      <c r="E28" s="5">
        <f t="shared" si="6"/>
      </c>
      <c r="F28" s="5">
        <f t="shared" si="1"/>
        <v>1.996696762024434E-07</v>
      </c>
      <c r="M28" s="98" t="s">
        <v>50</v>
      </c>
      <c r="N28" s="98" t="s">
        <v>51</v>
      </c>
      <c r="Q28" s="119">
        <f t="shared" si="2"/>
        <v>0.0075628388955072704</v>
      </c>
    </row>
    <row r="29" spans="1:17" ht="12" customHeight="1">
      <c r="A29" s="4">
        <f t="shared" si="3"/>
        <v>13</v>
      </c>
      <c r="B29" s="5">
        <f t="shared" si="0"/>
      </c>
      <c r="C29" s="5">
        <f t="shared" si="4"/>
      </c>
      <c r="D29" s="5">
        <f t="shared" si="5"/>
      </c>
      <c r="E29" s="5">
        <f t="shared" si="6"/>
      </c>
      <c r="F29" s="5">
        <f t="shared" si="1"/>
        <v>8.754747341184063E-07</v>
      </c>
      <c r="Q29" s="119">
        <f t="shared" si="2"/>
        <v>0.0147378398989372</v>
      </c>
    </row>
    <row r="30" spans="1:17" ht="12" customHeight="1">
      <c r="A30" s="4">
        <f t="shared" si="3"/>
        <v>14</v>
      </c>
      <c r="B30" s="5">
        <f t="shared" si="0"/>
      </c>
      <c r="C30" s="5">
        <f t="shared" si="4"/>
      </c>
      <c r="D30" s="5">
        <f t="shared" si="5"/>
      </c>
      <c r="E30" s="5">
        <f t="shared" si="6"/>
      </c>
      <c r="F30" s="5">
        <f t="shared" si="1"/>
        <v>3.470631981683684E-06</v>
      </c>
      <c r="H30" s="123" t="s">
        <v>93</v>
      </c>
      <c r="I30" s="124"/>
      <c r="J30" s="124"/>
      <c r="K30" s="124"/>
      <c r="L30" s="124"/>
      <c r="M30" s="125">
        <f>E7</f>
        <v>0.4</v>
      </c>
      <c r="N30" s="126" t="s">
        <v>94</v>
      </c>
      <c r="Q30" s="119">
        <f t="shared" si="2"/>
        <v>0.025966670298127516</v>
      </c>
    </row>
    <row r="31" spans="1:17" ht="12" customHeight="1">
      <c r="A31" s="4">
        <f t="shared" si="3"/>
        <v>15</v>
      </c>
      <c r="B31" s="5">
        <f t="shared" si="0"/>
      </c>
      <c r="C31" s="5">
        <f t="shared" si="4"/>
      </c>
      <c r="D31" s="5">
        <f t="shared" si="5"/>
      </c>
      <c r="E31" s="5">
        <f t="shared" si="6"/>
      </c>
      <c r="F31" s="5">
        <f t="shared" si="1"/>
        <v>1.2494275134061278E-05</v>
      </c>
      <c r="H31" s="58" t="s">
        <v>78</v>
      </c>
      <c r="Q31" s="119">
        <f t="shared" si="2"/>
        <v>0.04154667247700392</v>
      </c>
    </row>
    <row r="32" spans="1:17" ht="13.5" customHeight="1">
      <c r="A32" s="4">
        <f t="shared" si="3"/>
        <v>16</v>
      </c>
      <c r="B32" s="5">
        <f t="shared" si="0"/>
      </c>
      <c r="C32" s="5">
        <f t="shared" si="4"/>
      </c>
      <c r="D32" s="5">
        <f t="shared" si="5"/>
      </c>
      <c r="E32" s="5">
        <f t="shared" si="6"/>
      </c>
      <c r="F32" s="5">
        <f t="shared" si="1"/>
        <v>4.0996840283638614E-05</v>
      </c>
      <c r="H32" s="57" t="s">
        <v>47</v>
      </c>
      <c r="I32" s="113" t="s">
        <v>77</v>
      </c>
      <c r="Q32" s="119">
        <f t="shared" si="2"/>
        <v>0.06058889736229752</v>
      </c>
    </row>
    <row r="33" spans="1:17" ht="12" customHeight="1">
      <c r="A33" s="4">
        <f t="shared" si="3"/>
        <v>17</v>
      </c>
      <c r="B33" s="5">
        <f t="shared" si="0"/>
      </c>
      <c r="C33" s="5">
        <f t="shared" si="4"/>
      </c>
      <c r="D33" s="5">
        <f t="shared" si="5"/>
      </c>
      <c r="E33" s="5">
        <f t="shared" si="6"/>
      </c>
      <c r="F33" s="5">
        <f t="shared" si="1"/>
        <v>0.00012299052085091552</v>
      </c>
      <c r="I33" s="96" t="s">
        <v>52</v>
      </c>
      <c r="J33" s="65">
        <f>BINOMDIST(N23,$E$3,$E$7,TRUE)-BINOMDIST(M23-1,$E$3,$E$7,TRUE)</f>
        <v>0.057343760542200695</v>
      </c>
      <c r="K33" s="97" t="s">
        <v>53</v>
      </c>
      <c r="L33" s="63">
        <f>BINOMDIST(N25,$E$3,$E$7,TRUE)-BINOMDIST(M25-1,$E$3,$E$7,TRUE)</f>
        <v>0.09780736415324964</v>
      </c>
      <c r="M33" s="97" t="s">
        <v>54</v>
      </c>
      <c r="N33" s="64">
        <f>BINOMDIST(N27,$E$3,$E$7,TRUE)-BINOMDIST(M27-1,$E$3,$E$7,TRUE)</f>
        <v>0.3298616843127681</v>
      </c>
      <c r="Q33" s="119">
        <f t="shared" si="2"/>
        <v>0.08078519648306326</v>
      </c>
    </row>
    <row r="34" spans="1:17" ht="12" customHeight="1">
      <c r="A34" s="4">
        <f t="shared" si="3"/>
        <v>18</v>
      </c>
      <c r="B34" s="5">
        <f t="shared" si="0"/>
      </c>
      <c r="C34" s="5">
        <f t="shared" si="4"/>
      </c>
      <c r="D34" s="5">
        <f t="shared" si="5"/>
      </c>
      <c r="E34" s="5">
        <f t="shared" si="6"/>
      </c>
      <c r="F34" s="5">
        <f t="shared" si="1"/>
        <v>0.0003382239323400182</v>
      </c>
      <c r="Q34" s="119">
        <f t="shared" si="2"/>
        <v>0.09873746236818853</v>
      </c>
    </row>
    <row r="35" spans="1:17" ht="12" customHeight="1">
      <c r="A35" s="4">
        <f t="shared" si="3"/>
        <v>19</v>
      </c>
      <c r="B35" s="5">
        <f t="shared" si="0"/>
      </c>
      <c r="C35" s="5">
        <f t="shared" si="4"/>
      </c>
      <c r="D35" s="5">
        <f t="shared" si="5"/>
      </c>
      <c r="E35" s="5">
        <f t="shared" si="6"/>
      </c>
      <c r="F35" s="5">
        <f t="shared" si="1"/>
        <v>0.0008544604606484674</v>
      </c>
      <c r="Q35" s="119">
        <f t="shared" si="2"/>
        <v>0.11086311564147464</v>
      </c>
    </row>
    <row r="36" spans="1:17" ht="12" customHeight="1">
      <c r="A36" s="4">
        <f t="shared" si="3"/>
        <v>20</v>
      </c>
      <c r="B36" s="5">
        <f t="shared" si="0"/>
      </c>
      <c r="C36" s="5">
        <f t="shared" si="4"/>
      </c>
      <c r="D36" s="5">
        <f t="shared" si="5"/>
      </c>
      <c r="E36" s="5">
        <f t="shared" si="6"/>
      </c>
      <c r="F36" s="5">
        <f t="shared" si="1"/>
        <v>0.0019866205710076827</v>
      </c>
      <c r="G36" s="16"/>
      <c r="H36" s="16"/>
      <c r="I36" s="16"/>
      <c r="K36" s="16"/>
      <c r="Q36" s="119">
        <f t="shared" si="2"/>
        <v>0.11455855282952412</v>
      </c>
    </row>
    <row r="37" spans="1:17" ht="12" customHeight="1">
      <c r="A37" s="4">
        <f t="shared" si="3"/>
        <v>21</v>
      </c>
      <c r="B37" s="5">
        <f t="shared" si="0"/>
      </c>
      <c r="C37" s="5">
        <f t="shared" si="4"/>
      </c>
      <c r="D37" s="5">
        <f t="shared" si="5"/>
      </c>
      <c r="E37" s="5">
        <f t="shared" si="6"/>
      </c>
      <c r="F37" s="5">
        <f t="shared" si="1"/>
        <v>0.004257044080730746</v>
      </c>
      <c r="Q37" s="119">
        <f t="shared" si="2"/>
        <v>0.1091033836471657</v>
      </c>
    </row>
    <row r="38" spans="1:17" ht="12" customHeight="1">
      <c r="A38" s="4">
        <f t="shared" si="3"/>
        <v>22</v>
      </c>
      <c r="B38" s="5">
        <f t="shared" si="0"/>
      </c>
      <c r="C38" s="5">
        <f t="shared" si="4"/>
      </c>
      <c r="D38" s="5">
        <f t="shared" si="5"/>
      </c>
      <c r="E38" s="5">
        <f t="shared" si="6"/>
        <v>0.008417337159626708</v>
      </c>
      <c r="F38" s="5">
        <f t="shared" si="1"/>
      </c>
      <c r="Q38" s="119">
        <f t="shared" si="2"/>
        <v>0.09587873108387276</v>
      </c>
    </row>
    <row r="39" spans="1:17" ht="12" customHeight="1">
      <c r="A39" s="4">
        <f t="shared" si="3"/>
        <v>23</v>
      </c>
      <c r="B39" s="5">
        <f t="shared" si="0"/>
      </c>
      <c r="C39" s="5">
        <f t="shared" si="4"/>
      </c>
      <c r="D39" s="5">
        <f t="shared" si="5"/>
      </c>
      <c r="E39" s="5">
        <f t="shared" si="6"/>
        <v>0.0153707895958401</v>
      </c>
      <c r="F39" s="5">
        <f t="shared" si="1"/>
      </c>
      <c r="Q39" s="119">
        <f t="shared" si="2"/>
        <v>0.0778146223289403</v>
      </c>
    </row>
    <row r="40" spans="1:17" ht="12" customHeight="1">
      <c r="A40" s="4">
        <f t="shared" si="3"/>
        <v>24</v>
      </c>
      <c r="B40" s="5">
        <f t="shared" si="0"/>
      </c>
      <c r="C40" s="5">
        <f t="shared" si="4"/>
      </c>
      <c r="D40" s="5">
        <f t="shared" si="5"/>
      </c>
      <c r="E40" s="5">
        <f t="shared" si="6"/>
        <v>0.025938207442980116</v>
      </c>
      <c r="F40" s="5">
        <f t="shared" si="1"/>
      </c>
      <c r="Q40" s="119">
        <f t="shared" si="2"/>
        <v>0.058360966746705364</v>
      </c>
    </row>
    <row r="41" spans="1:17" ht="12" customHeight="1">
      <c r="A41" s="4">
        <f t="shared" si="3"/>
        <v>25</v>
      </c>
      <c r="B41" s="5">
        <f t="shared" si="0"/>
      </c>
      <c r="C41" s="5">
        <f t="shared" si="4"/>
      </c>
      <c r="D41" s="5">
        <f t="shared" si="5"/>
        <v>0.040463603611049</v>
      </c>
      <c r="E41" s="5">
        <f t="shared" si="6"/>
      </c>
      <c r="F41" s="5">
        <f t="shared" si="1"/>
      </c>
      <c r="Q41" s="119">
        <f t="shared" si="2"/>
        <v>0.040463603611049</v>
      </c>
    </row>
    <row r="42" spans="1:17" ht="12" customHeight="1">
      <c r="A42" s="4">
        <f t="shared" si="3"/>
        <v>26</v>
      </c>
      <c r="B42" s="5">
        <f t="shared" si="0"/>
      </c>
      <c r="C42" s="5">
        <f t="shared" si="4"/>
        <v>0.05836096674670537</v>
      </c>
      <c r="D42" s="5">
        <f t="shared" si="5"/>
      </c>
      <c r="E42" s="5">
        <f t="shared" si="6"/>
      </c>
      <c r="F42" s="5">
        <f t="shared" si="1"/>
      </c>
      <c r="Q42" s="119">
        <f t="shared" si="2"/>
        <v>0.025938207442980112</v>
      </c>
    </row>
    <row r="43" spans="1:17" ht="12" customHeight="1">
      <c r="A43" s="4">
        <f t="shared" si="3"/>
        <v>27</v>
      </c>
      <c r="B43" s="5">
        <f t="shared" si="0"/>
      </c>
      <c r="C43" s="5">
        <f t="shared" si="4"/>
        <v>0.0778146223289403</v>
      </c>
      <c r="D43" s="5">
        <f t="shared" si="5"/>
      </c>
      <c r="E43" s="5">
        <f t="shared" si="6"/>
      </c>
      <c r="F43" s="5">
        <f t="shared" si="1"/>
      </c>
      <c r="Q43" s="119">
        <f t="shared" si="2"/>
        <v>0.0153707895958401</v>
      </c>
    </row>
    <row r="44" spans="1:17" ht="12" customHeight="1">
      <c r="A44" s="4">
        <f t="shared" si="3"/>
        <v>28</v>
      </c>
      <c r="B44" s="5">
        <f t="shared" si="0"/>
      </c>
      <c r="C44" s="5">
        <f t="shared" si="4"/>
        <v>0.09587873108387276</v>
      </c>
      <c r="D44" s="5">
        <f t="shared" si="5"/>
      </c>
      <c r="E44" s="5">
        <f t="shared" si="6"/>
      </c>
      <c r="F44" s="5">
        <f t="shared" si="1"/>
      </c>
      <c r="Q44" s="119">
        <f t="shared" si="2"/>
        <v>0.008417337159626708</v>
      </c>
    </row>
    <row r="45" spans="1:17" ht="12" customHeight="1">
      <c r="A45" s="4">
        <f t="shared" si="3"/>
        <v>29</v>
      </c>
      <c r="B45" s="5">
        <f t="shared" si="0"/>
      </c>
      <c r="C45" s="5">
        <f t="shared" si="4"/>
        <v>0.1091033836471657</v>
      </c>
      <c r="D45" s="5">
        <f t="shared" si="5"/>
      </c>
      <c r="E45" s="5">
        <f t="shared" si="6"/>
      </c>
      <c r="F45" s="5">
        <f t="shared" si="1"/>
      </c>
      <c r="Q45" s="119">
        <f t="shared" si="2"/>
        <v>0.004257044080730746</v>
      </c>
    </row>
    <row r="46" spans="1:17" ht="12" customHeight="1">
      <c r="A46" s="4">
        <f t="shared" si="3"/>
        <v>30</v>
      </c>
      <c r="B46" s="5">
        <f t="shared" si="0"/>
        <v>0.11455855282952411</v>
      </c>
      <c r="C46" s="5">
        <f t="shared" si="4"/>
      </c>
      <c r="D46" s="5">
        <f t="shared" si="5"/>
      </c>
      <c r="E46" s="5">
        <f t="shared" si="6"/>
      </c>
      <c r="F46" s="5">
        <f t="shared" si="1"/>
      </c>
      <c r="Q46" s="119">
        <f t="shared" si="2"/>
        <v>0.0019866205710076827</v>
      </c>
    </row>
    <row r="47" spans="1:17" ht="12" customHeight="1">
      <c r="A47" s="4">
        <f t="shared" si="3"/>
        <v>31</v>
      </c>
      <c r="B47" s="5">
        <f t="shared" si="0"/>
      </c>
      <c r="C47" s="5">
        <f t="shared" si="4"/>
        <v>0.11086311564147464</v>
      </c>
      <c r="D47" s="5">
        <f t="shared" si="5"/>
      </c>
      <c r="E47" s="5">
        <f t="shared" si="6"/>
      </c>
      <c r="F47" s="5">
        <f t="shared" si="1"/>
      </c>
      <c r="Q47" s="119">
        <f t="shared" si="2"/>
        <v>0.0008544604606484673</v>
      </c>
    </row>
    <row r="48" spans="1:17" ht="12" customHeight="1">
      <c r="A48" s="4">
        <f t="shared" si="3"/>
        <v>32</v>
      </c>
      <c r="B48" s="5">
        <f t="shared" si="0"/>
      </c>
      <c r="C48" s="5">
        <f t="shared" si="4"/>
        <v>0.09873746236818853</v>
      </c>
      <c r="D48" s="5">
        <f t="shared" si="5"/>
      </c>
      <c r="E48" s="5">
        <f t="shared" si="6"/>
      </c>
      <c r="F48" s="5">
        <f t="shared" si="1"/>
      </c>
      <c r="Q48" s="119">
        <f aca="true" t="shared" si="7" ref="Q48:Q79">IF(A48&lt;&gt;"",BINOMDIST(A48,$E$3,$E$7,FALSE),"")</f>
        <v>0.00033822393234001825</v>
      </c>
    </row>
    <row r="49" spans="1:17" ht="12" customHeight="1">
      <c r="A49" s="4">
        <f t="shared" si="3"/>
        <v>33</v>
      </c>
      <c r="B49" s="5">
        <f t="shared" si="0"/>
      </c>
      <c r="C49" s="5">
        <f t="shared" si="4"/>
        <v>0.08078519648306326</v>
      </c>
      <c r="D49" s="5">
        <f t="shared" si="5"/>
      </c>
      <c r="E49" s="5">
        <f t="shared" si="6"/>
      </c>
      <c r="F49" s="5">
        <f t="shared" si="1"/>
      </c>
      <c r="Q49" s="119">
        <f t="shared" si="7"/>
        <v>0.00012299052085091552</v>
      </c>
    </row>
    <row r="50" spans="1:17" ht="12" customHeight="1">
      <c r="A50" s="4">
        <f t="shared" si="3"/>
        <v>34</v>
      </c>
      <c r="B50" s="5">
        <f t="shared" si="0"/>
      </c>
      <c r="C50" s="5">
        <f t="shared" si="4"/>
        <v>0.060588897362297514</v>
      </c>
      <c r="D50" s="5">
        <f t="shared" si="5"/>
      </c>
      <c r="E50" s="5">
        <f t="shared" si="6"/>
      </c>
      <c r="F50" s="5">
        <f t="shared" si="1"/>
      </c>
      <c r="Q50" s="119">
        <f t="shared" si="7"/>
        <v>4.0996840283638614E-05</v>
      </c>
    </row>
    <row r="51" spans="1:17" ht="12" customHeight="1">
      <c r="A51" s="4">
        <f t="shared" si="3"/>
        <v>35</v>
      </c>
      <c r="B51" s="5">
        <f t="shared" si="0"/>
      </c>
      <c r="C51" s="5">
        <f t="shared" si="4"/>
        <v>0.041546672477003915</v>
      </c>
      <c r="D51" s="5">
        <f t="shared" si="5"/>
      </c>
      <c r="E51" s="5">
        <f t="shared" si="6"/>
      </c>
      <c r="F51" s="5">
        <f t="shared" si="1"/>
      </c>
      <c r="Q51" s="119">
        <f t="shared" si="7"/>
        <v>1.2494275134061278E-05</v>
      </c>
    </row>
    <row r="52" spans="1:17" ht="12" customHeight="1">
      <c r="A52" s="4">
        <f t="shared" si="3"/>
        <v>36</v>
      </c>
      <c r="B52" s="5">
        <f t="shared" si="0"/>
      </c>
      <c r="C52" s="5">
        <f t="shared" si="4"/>
        <v>0.025966670298127516</v>
      </c>
      <c r="D52" s="5">
        <f t="shared" si="5"/>
      </c>
      <c r="E52" s="5">
        <f t="shared" si="6"/>
      </c>
      <c r="F52" s="5">
        <f t="shared" si="1"/>
      </c>
      <c r="Q52" s="119">
        <f t="shared" si="7"/>
        <v>3.4706319816836845E-06</v>
      </c>
    </row>
    <row r="53" spans="1:17" ht="12" customHeight="1">
      <c r="A53" s="4">
        <f t="shared" si="3"/>
        <v>37</v>
      </c>
      <c r="B53" s="5">
        <f t="shared" si="0"/>
      </c>
      <c r="C53" s="5">
        <f t="shared" si="4"/>
        <v>0.014737839898937202</v>
      </c>
      <c r="D53" s="5">
        <f t="shared" si="5"/>
      </c>
      <c r="E53" s="5">
        <f t="shared" si="6"/>
      </c>
      <c r="F53" s="5">
        <f t="shared" si="1"/>
      </c>
      <c r="Q53" s="119">
        <f t="shared" si="7"/>
        <v>8.754747341184063E-07</v>
      </c>
    </row>
    <row r="54" spans="1:17" ht="12" customHeight="1">
      <c r="A54" s="4">
        <f t="shared" si="3"/>
        <v>38</v>
      </c>
      <c r="B54" s="5">
        <f t="shared" si="0"/>
      </c>
      <c r="C54" s="5">
        <f t="shared" si="4"/>
        <v>0.0075628388955072704</v>
      </c>
      <c r="D54" s="5">
        <f t="shared" si="5"/>
      </c>
      <c r="E54" s="5">
        <f t="shared" si="6"/>
      </c>
      <c r="F54" s="5">
        <f t="shared" si="1"/>
      </c>
      <c r="Q54" s="119">
        <f t="shared" si="7"/>
        <v>1.996696762024434E-07</v>
      </c>
    </row>
    <row r="55" spans="1:17" ht="12" customHeight="1">
      <c r="A55" s="4">
        <f t="shared" si="3"/>
        <v>39</v>
      </c>
      <c r="B55" s="5">
        <f t="shared" si="0"/>
      </c>
      <c r="C55" s="5">
        <f t="shared" si="4"/>
        <v>0.003490541028695654</v>
      </c>
      <c r="D55" s="5">
        <f t="shared" si="5"/>
      </c>
      <c r="E55" s="5">
        <f t="shared" si="6"/>
      </c>
      <c r="F55" s="5">
        <f t="shared" si="1"/>
      </c>
      <c r="Q55" s="119">
        <f t="shared" si="7"/>
        <v>4.095788229793705E-08</v>
      </c>
    </row>
    <row r="56" spans="1:17" ht="12" customHeight="1">
      <c r="A56" s="4">
        <f t="shared" si="3"/>
        <v>40</v>
      </c>
      <c r="B56" s="5">
        <f t="shared" si="0"/>
      </c>
      <c r="C56" s="5">
        <f t="shared" si="4"/>
        <v>0.0014398481743369618</v>
      </c>
      <c r="D56" s="5">
        <f t="shared" si="5"/>
      </c>
      <c r="E56" s="5">
        <f t="shared" si="6"/>
      </c>
      <c r="F56" s="5">
        <f t="shared" si="1"/>
      </c>
      <c r="Q56" s="119">
        <f t="shared" si="7"/>
        <v>7.508945087955179E-09</v>
      </c>
    </row>
    <row r="57" spans="1:17" ht="12" customHeight="1">
      <c r="A57" s="4">
        <f t="shared" si="3"/>
        <v>41</v>
      </c>
      <c r="B57" s="5">
        <f t="shared" si="0"/>
      </c>
      <c r="C57" s="5">
        <f t="shared" si="4"/>
        <v>0.0005267737223183993</v>
      </c>
      <c r="D57" s="5">
        <f t="shared" si="5"/>
      </c>
      <c r="E57" s="5">
        <f t="shared" si="6"/>
      </c>
      <c r="F57" s="5">
        <f t="shared" si="1"/>
      </c>
      <c r="Q57" s="119">
        <f t="shared" si="7"/>
        <v>1.2209666809683204E-09</v>
      </c>
    </row>
    <row r="58" spans="1:17" ht="12" customHeight="1">
      <c r="A58" s="4">
        <f t="shared" si="3"/>
        <v>42</v>
      </c>
      <c r="B58" s="5">
        <f t="shared" si="0"/>
      </c>
      <c r="C58" s="5">
        <f t="shared" si="4"/>
        <v>0.00016932012503091383</v>
      </c>
      <c r="D58" s="5">
        <f t="shared" si="5"/>
      </c>
      <c r="E58" s="5">
        <f t="shared" si="6"/>
      </c>
      <c r="F58" s="5">
        <f t="shared" si="1"/>
      </c>
      <c r="Q58" s="119">
        <f t="shared" si="7"/>
        <v>1.744238115669027E-10</v>
      </c>
    </row>
    <row r="59" spans="1:17" ht="12" customHeight="1">
      <c r="A59" s="4">
        <f t="shared" si="3"/>
        <v>43</v>
      </c>
      <c r="B59" s="5">
        <f t="shared" si="0"/>
      </c>
      <c r="C59" s="5">
        <f t="shared" si="4"/>
        <v>4.725212791560396E-05</v>
      </c>
      <c r="D59" s="5">
        <f t="shared" si="5"/>
      </c>
      <c r="E59" s="5">
        <f t="shared" si="6"/>
      </c>
      <c r="F59" s="5">
        <f t="shared" si="1"/>
      </c>
      <c r="Q59" s="119">
        <f t="shared" si="7"/>
        <v>2.163396112457706E-11</v>
      </c>
    </row>
    <row r="60" spans="1:17" ht="12" customHeight="1">
      <c r="A60" s="4">
        <f t="shared" si="3"/>
        <v>44</v>
      </c>
      <c r="B60" s="5">
        <f t="shared" si="0"/>
      </c>
      <c r="C60" s="5">
        <f t="shared" si="4"/>
        <v>1.1276075979860018E-05</v>
      </c>
      <c r="D60" s="5">
        <f t="shared" si="5"/>
      </c>
      <c r="E60" s="5">
        <f t="shared" si="6"/>
      </c>
      <c r="F60" s="5">
        <f t="shared" si="1"/>
      </c>
      <c r="Q60" s="119">
        <f t="shared" si="7"/>
        <v>2.294511028364232E-12</v>
      </c>
    </row>
    <row r="61" spans="1:17" ht="12" customHeight="1">
      <c r="A61" s="4">
        <f t="shared" si="3"/>
        <v>45</v>
      </c>
      <c r="B61" s="5">
        <f t="shared" si="0"/>
      </c>
      <c r="C61" s="5">
        <f t="shared" si="4"/>
        <v>2.255215195972008E-06</v>
      </c>
      <c r="D61" s="5">
        <f t="shared" si="5"/>
      </c>
      <c r="E61" s="5">
        <f t="shared" si="6"/>
      </c>
      <c r="F61" s="5">
        <f t="shared" si="1"/>
      </c>
      <c r="Q61" s="119">
        <f t="shared" si="7"/>
        <v>2.0395653585459823E-13</v>
      </c>
    </row>
    <row r="62" spans="1:17" ht="12" customHeight="1">
      <c r="A62" s="4">
        <f t="shared" si="3"/>
        <v>46</v>
      </c>
      <c r="B62" s="5">
        <f t="shared" si="0"/>
      </c>
      <c r="C62" s="5">
        <f t="shared" si="4"/>
        <v>3.6769812977804405E-07</v>
      </c>
      <c r="D62" s="5">
        <f t="shared" si="5"/>
      </c>
      <c r="E62" s="5">
        <f t="shared" si="6"/>
      </c>
      <c r="F62" s="5">
        <f t="shared" si="1"/>
      </c>
      <c r="Q62" s="119">
        <f t="shared" si="7"/>
        <v>1.4779459119898408E-14</v>
      </c>
    </row>
    <row r="63" spans="1:17" ht="12" customHeight="1">
      <c r="A63" s="4">
        <f t="shared" si="3"/>
        <v>47</v>
      </c>
      <c r="B63" s="5">
        <f t="shared" si="0"/>
      </c>
      <c r="C63" s="5">
        <f t="shared" si="4"/>
        <v>4.6940186780175924E-08</v>
      </c>
      <c r="D63" s="5">
        <f t="shared" si="5"/>
      </c>
      <c r="E63" s="5">
        <f t="shared" si="6"/>
      </c>
      <c r="F63" s="5">
        <f t="shared" si="1"/>
      </c>
      <c r="Q63" s="119">
        <f t="shared" si="7"/>
        <v>8.385508720509788E-16</v>
      </c>
    </row>
    <row r="64" spans="1:17" ht="12" customHeight="1">
      <c r="A64" s="4">
        <f t="shared" si="3"/>
        <v>48</v>
      </c>
      <c r="B64" s="5">
        <f t="shared" si="0"/>
      </c>
      <c r="C64" s="5">
        <f t="shared" si="4"/>
        <v>4.400642510641486E-09</v>
      </c>
      <c r="D64" s="5">
        <f t="shared" si="5"/>
      </c>
      <c r="E64" s="5">
        <f t="shared" si="6"/>
      </c>
      <c r="F64" s="5">
        <f t="shared" si="1"/>
      </c>
      <c r="Q64" s="119">
        <f t="shared" si="7"/>
        <v>3.4939619668790754E-17</v>
      </c>
    </row>
    <row r="65" spans="1:17" ht="12" customHeight="1">
      <c r="A65" s="4">
        <f t="shared" si="3"/>
        <v>49</v>
      </c>
      <c r="B65" s="5">
        <f t="shared" si="0"/>
      </c>
      <c r="C65" s="5">
        <f t="shared" si="4"/>
        <v>2.6942709248825377E-10</v>
      </c>
      <c r="D65" s="5">
        <f t="shared" si="5"/>
      </c>
      <c r="E65" s="5">
        <f t="shared" si="6"/>
      </c>
      <c r="F65" s="5">
        <f t="shared" si="1"/>
      </c>
      <c r="Q65" s="119">
        <f t="shared" si="7"/>
        <v>9.507379501711759E-19</v>
      </c>
    </row>
    <row r="66" spans="1:17" ht="12" customHeight="1">
      <c r="A66" s="4">
        <f t="shared" si="3"/>
        <v>50</v>
      </c>
      <c r="B66" s="5">
        <f t="shared" si="0"/>
      </c>
      <c r="C66" s="5">
        <f t="shared" si="4"/>
        <v>8.082812774647628E-12</v>
      </c>
      <c r="D66" s="5">
        <f t="shared" si="5"/>
      </c>
      <c r="E66" s="5">
        <f t="shared" si="6"/>
      </c>
      <c r="F66" s="5">
        <f t="shared" si="1"/>
      </c>
      <c r="Q66" s="119">
        <f t="shared" si="7"/>
        <v>1.2676506002282335E-20</v>
      </c>
    </row>
    <row r="67" spans="1:17" ht="12" customHeight="1">
      <c r="A67" s="4">
        <f t="shared" si="3"/>
      </c>
      <c r="B67" s="5">
        <f t="shared" si="0"/>
      </c>
      <c r="C67" s="5">
        <f t="shared" si="4"/>
      </c>
      <c r="D67" s="5">
        <f t="shared" si="5"/>
      </c>
      <c r="E67" s="5">
        <f t="shared" si="6"/>
      </c>
      <c r="F67" s="5">
        <f t="shared" si="1"/>
      </c>
      <c r="Q67" s="119">
        <f t="shared" si="7"/>
      </c>
    </row>
    <row r="68" spans="1:17" ht="12" customHeight="1">
      <c r="A68" s="4">
        <f t="shared" si="3"/>
      </c>
      <c r="B68" s="5">
        <f t="shared" si="0"/>
      </c>
      <c r="C68" s="5">
        <f t="shared" si="4"/>
      </c>
      <c r="D68" s="5">
        <f t="shared" si="5"/>
      </c>
      <c r="E68" s="5">
        <f t="shared" si="6"/>
      </c>
      <c r="F68" s="5">
        <f t="shared" si="1"/>
      </c>
      <c r="Q68" s="119">
        <f t="shared" si="7"/>
      </c>
    </row>
    <row r="69" spans="1:17" ht="12" customHeight="1">
      <c r="A69" s="4">
        <f t="shared" si="3"/>
      </c>
      <c r="B69" s="5">
        <f t="shared" si="0"/>
      </c>
      <c r="C69" s="5">
        <f t="shared" si="4"/>
      </c>
      <c r="D69" s="5">
        <f t="shared" si="5"/>
      </c>
      <c r="E69" s="5">
        <f t="shared" si="6"/>
      </c>
      <c r="F69" s="5">
        <f t="shared" si="1"/>
      </c>
      <c r="Q69" s="119">
        <f t="shared" si="7"/>
      </c>
    </row>
    <row r="70" spans="1:17" ht="12" customHeight="1">
      <c r="A70" s="4">
        <f t="shared" si="3"/>
      </c>
      <c r="B70" s="5">
        <f t="shared" si="0"/>
      </c>
      <c r="C70" s="5">
        <f t="shared" si="4"/>
      </c>
      <c r="D70" s="5">
        <f t="shared" si="5"/>
      </c>
      <c r="E70" s="5">
        <f t="shared" si="6"/>
      </c>
      <c r="F70" s="5">
        <f t="shared" si="1"/>
      </c>
      <c r="Q70" s="119">
        <f t="shared" si="7"/>
      </c>
    </row>
    <row r="71" spans="1:17" ht="12" customHeight="1">
      <c r="A71" s="4">
        <f t="shared" si="3"/>
      </c>
      <c r="B71" s="5">
        <f t="shared" si="0"/>
      </c>
      <c r="C71" s="5">
        <f t="shared" si="4"/>
      </c>
      <c r="D71" s="5">
        <f t="shared" si="5"/>
      </c>
      <c r="E71" s="5">
        <f t="shared" si="6"/>
      </c>
      <c r="F71" s="5">
        <f t="shared" si="1"/>
      </c>
      <c r="Q71" s="119">
        <f t="shared" si="7"/>
      </c>
    </row>
    <row r="72" spans="1:17" ht="12" customHeight="1">
      <c r="A72" s="4">
        <f t="shared" si="3"/>
      </c>
      <c r="B72" s="5">
        <f t="shared" si="0"/>
      </c>
      <c r="C72" s="5">
        <f t="shared" si="4"/>
      </c>
      <c r="D72" s="5">
        <f t="shared" si="5"/>
      </c>
      <c r="E72" s="5">
        <f t="shared" si="6"/>
      </c>
      <c r="F72" s="5">
        <f t="shared" si="1"/>
      </c>
      <c r="Q72" s="119">
        <f t="shared" si="7"/>
      </c>
    </row>
    <row r="73" spans="1:17" ht="12" customHeight="1">
      <c r="A73" s="4">
        <f t="shared" si="3"/>
      </c>
      <c r="B73" s="5">
        <f t="shared" si="0"/>
      </c>
      <c r="C73" s="5">
        <f t="shared" si="4"/>
      </c>
      <c r="D73" s="5">
        <f t="shared" si="5"/>
      </c>
      <c r="E73" s="5">
        <f t="shared" si="6"/>
      </c>
      <c r="F73" s="5">
        <f t="shared" si="1"/>
      </c>
      <c r="Q73" s="119">
        <f t="shared" si="7"/>
      </c>
    </row>
    <row r="74" spans="1:17" ht="12" customHeight="1">
      <c r="A74" s="4">
        <f t="shared" si="3"/>
      </c>
      <c r="B74" s="5">
        <f t="shared" si="0"/>
      </c>
      <c r="C74" s="5">
        <f t="shared" si="4"/>
      </c>
      <c r="D74" s="5">
        <f t="shared" si="5"/>
      </c>
      <c r="E74" s="5">
        <f t="shared" si="6"/>
      </c>
      <c r="F74" s="5">
        <f t="shared" si="1"/>
      </c>
      <c r="Q74" s="119">
        <f t="shared" si="7"/>
      </c>
    </row>
    <row r="75" spans="1:17" ht="12" customHeight="1">
      <c r="A75" s="4">
        <f t="shared" si="3"/>
      </c>
      <c r="B75" s="5">
        <f t="shared" si="0"/>
      </c>
      <c r="C75" s="5">
        <f t="shared" si="4"/>
      </c>
      <c r="D75" s="5">
        <f t="shared" si="5"/>
      </c>
      <c r="E75" s="5">
        <f t="shared" si="6"/>
      </c>
      <c r="F75" s="5">
        <f t="shared" si="1"/>
      </c>
      <c r="Q75" s="119">
        <f t="shared" si="7"/>
      </c>
    </row>
    <row r="76" spans="1:17" ht="12" customHeight="1">
      <c r="A76" s="4">
        <f t="shared" si="3"/>
      </c>
      <c r="B76" s="5">
        <f t="shared" si="0"/>
      </c>
      <c r="C76" s="5">
        <f t="shared" si="4"/>
      </c>
      <c r="D76" s="5">
        <f t="shared" si="5"/>
      </c>
      <c r="E76" s="5">
        <f t="shared" si="6"/>
      </c>
      <c r="F76" s="5">
        <f t="shared" si="1"/>
      </c>
      <c r="Q76" s="119">
        <f t="shared" si="7"/>
      </c>
    </row>
    <row r="77" spans="1:17" ht="12" customHeight="1">
      <c r="A77" s="4">
        <f t="shared" si="3"/>
      </c>
      <c r="B77" s="5">
        <f t="shared" si="0"/>
      </c>
      <c r="C77" s="5">
        <f t="shared" si="4"/>
      </c>
      <c r="D77" s="5">
        <f>IF(AND($A77&gt;=$F$8-1.96*$F$10,$A77&lt;=$F$8+1.96*$F$10,C77="",B77=""),BINOMDIST($A77,$E$3,$E$5,FALSE),"")</f>
      </c>
      <c r="E77" s="5">
        <f t="shared" si="6"/>
      </c>
      <c r="F77" s="5">
        <f t="shared" si="1"/>
      </c>
      <c r="Q77" s="119">
        <f t="shared" si="7"/>
      </c>
    </row>
    <row r="78" spans="1:17" ht="12" customHeight="1">
      <c r="A78" s="4">
        <f t="shared" si="3"/>
      </c>
      <c r="B78" s="5">
        <f t="shared" si="0"/>
      </c>
      <c r="C78" s="5">
        <f t="shared" si="4"/>
      </c>
      <c r="D78" s="5">
        <f>IF(AND($A78&gt;=$F$8-1.96*$F$10,$A78&lt;=$F$8+1.96*$F$10,C78="",B78=""),BINOMDIST($A78,$E$3,$E$5,FALSE),"")</f>
      </c>
      <c r="E78" s="5">
        <f t="shared" si="6"/>
      </c>
      <c r="F78" s="5">
        <f t="shared" si="1"/>
      </c>
      <c r="Q78" s="119">
        <f t="shared" si="7"/>
      </c>
    </row>
    <row r="79" spans="1:17" ht="12" customHeight="1">
      <c r="A79" s="4">
        <f t="shared" si="3"/>
      </c>
      <c r="B79" s="5">
        <f t="shared" si="0"/>
      </c>
      <c r="C79" s="5">
        <f t="shared" si="4"/>
      </c>
      <c r="D79" s="5">
        <f>IF(AND($A79&gt;=$F$8-1.96*$F$10,$A79&lt;=$F$8+1.96*$F$10,C79="",B79=""),BINOMDIST($A79,$E$3,$E$5,FALSE),"")</f>
      </c>
      <c r="E79" s="5">
        <f t="shared" si="6"/>
      </c>
      <c r="F79" s="5">
        <f t="shared" si="1"/>
      </c>
      <c r="Q79" s="119">
        <f t="shared" si="7"/>
      </c>
    </row>
    <row r="80" spans="1:17" ht="12" customHeight="1">
      <c r="A80" s="4">
        <f t="shared" si="3"/>
      </c>
      <c r="B80" s="5">
        <f aca="true" t="shared" si="8" ref="B80:B116">IF($A80&lt;&gt;"",IF(ABS($F$8-$A80)&lt;=0.5,BINOMDIST($A80,$E$3,$E$5,FALSE),""),"")</f>
      </c>
      <c r="C80" s="5">
        <f t="shared" si="4"/>
      </c>
      <c r="D80" s="5">
        <f>IF(AND($A80&gt;=$F$8-1.96*$F$10,$A80&lt;=$F$8+1.96*$F$10,C80="",B80=""),BINOMDIST($A80,$E$3,$E$5,FALSE),"")</f>
      </c>
      <c r="E80" s="5">
        <f t="shared" si="6"/>
      </c>
      <c r="F80" s="5">
        <f aca="true" t="shared" si="9" ref="F80:F111">IF(AND($A80&lt;&gt;"",E80="",D80="",C80="",B80=""),BINOMDIST($A80,$E$3,$E$5,FALSE),"")</f>
      </c>
      <c r="Q80" s="119">
        <f aca="true" t="shared" si="10" ref="Q80:Q116">IF(A80&lt;&gt;"",BINOMDIST(A80,$E$3,$E$7,FALSE),"")</f>
      </c>
    </row>
    <row r="81" spans="1:17" ht="12" customHeight="1">
      <c r="A81" s="4">
        <f aca="true" t="shared" si="11" ref="A81:A116">IF(A80&lt;$E$3,A80+1,"")</f>
      </c>
      <c r="B81" s="5">
        <f t="shared" si="8"/>
      </c>
      <c r="C81" s="5">
        <f aca="true" t="shared" si="12" ref="C81:C116">IF(AND($A81&gt;=$F$8-1.28*$F$10,$A81&lt;=$F$3,B81=""),BINOMDIST($A81,$E$3,$E$5,FALSE),"")</f>
      </c>
      <c r="D81" s="5">
        <f aca="true" t="shared" si="13" ref="D81:D116">IF(AND($A81&gt;=$F$8-1.96*$F$10,$A81&lt;=$F$8+1.96*$F$10,C81="",B81=""),BINOMDIST($A81,$E$3,$E$5,FALSE),"")</f>
      </c>
      <c r="E81" s="5">
        <f aca="true" t="shared" si="14" ref="E81:E116">IF(AND($A81&gt;=$F$8-2.33*$F$10,$A81&lt;=$F$3,D81="",C81="",B81=""),BINOMDIST($A81,$E$3,$E$5,FALSE),"")</f>
      </c>
      <c r="F81" s="5">
        <f t="shared" si="9"/>
      </c>
      <c r="Q81" s="119">
        <f t="shared" si="10"/>
      </c>
    </row>
    <row r="82" spans="1:17" ht="12" customHeight="1">
      <c r="A82" s="4">
        <f t="shared" si="11"/>
      </c>
      <c r="B82" s="5">
        <f t="shared" si="8"/>
      </c>
      <c r="C82" s="5">
        <f t="shared" si="12"/>
      </c>
      <c r="D82" s="5">
        <f t="shared" si="13"/>
      </c>
      <c r="E82" s="5">
        <f t="shared" si="14"/>
      </c>
      <c r="F82" s="5">
        <f t="shared" si="9"/>
      </c>
      <c r="Q82" s="119">
        <f t="shared" si="10"/>
      </c>
    </row>
    <row r="83" spans="1:17" ht="12" customHeight="1">
      <c r="A83" s="4">
        <f t="shared" si="11"/>
      </c>
      <c r="B83" s="5">
        <f t="shared" si="8"/>
      </c>
      <c r="C83" s="5">
        <f t="shared" si="12"/>
      </c>
      <c r="D83" s="5">
        <f t="shared" si="13"/>
      </c>
      <c r="E83" s="5">
        <f t="shared" si="14"/>
      </c>
      <c r="F83" s="5">
        <f t="shared" si="9"/>
      </c>
      <c r="Q83" s="119">
        <f t="shared" si="10"/>
      </c>
    </row>
    <row r="84" spans="1:17" ht="12" customHeight="1">
      <c r="A84" s="4">
        <f t="shared" si="11"/>
      </c>
      <c r="B84" s="5">
        <f t="shared" si="8"/>
      </c>
      <c r="C84" s="5">
        <f t="shared" si="12"/>
      </c>
      <c r="D84" s="5">
        <f t="shared" si="13"/>
      </c>
      <c r="E84" s="5">
        <f t="shared" si="14"/>
      </c>
      <c r="F84" s="5">
        <f t="shared" si="9"/>
      </c>
      <c r="Q84" s="119">
        <f t="shared" si="10"/>
      </c>
    </row>
    <row r="85" spans="1:17" ht="12" customHeight="1">
      <c r="A85" s="4">
        <f t="shared" si="11"/>
      </c>
      <c r="B85" s="5">
        <f t="shared" si="8"/>
      </c>
      <c r="C85" s="5">
        <f t="shared" si="12"/>
      </c>
      <c r="D85" s="5">
        <f t="shared" si="13"/>
      </c>
      <c r="E85" s="5">
        <f t="shared" si="14"/>
      </c>
      <c r="F85" s="5">
        <f t="shared" si="9"/>
      </c>
      <c r="Q85" s="119">
        <f t="shared" si="10"/>
      </c>
    </row>
    <row r="86" spans="1:17" ht="12" customHeight="1">
      <c r="A86" s="4">
        <f t="shared" si="11"/>
      </c>
      <c r="B86" s="5">
        <f t="shared" si="8"/>
      </c>
      <c r="C86" s="5">
        <f t="shared" si="12"/>
      </c>
      <c r="D86" s="5">
        <f t="shared" si="13"/>
      </c>
      <c r="E86" s="5">
        <f t="shared" si="14"/>
      </c>
      <c r="F86" s="5">
        <f t="shared" si="9"/>
      </c>
      <c r="Q86" s="119">
        <f t="shared" si="10"/>
      </c>
    </row>
    <row r="87" spans="1:17" ht="12" customHeight="1">
      <c r="A87" s="4">
        <f t="shared" si="11"/>
      </c>
      <c r="B87" s="5">
        <f t="shared" si="8"/>
      </c>
      <c r="C87" s="5">
        <f t="shared" si="12"/>
      </c>
      <c r="D87" s="5">
        <f t="shared" si="13"/>
      </c>
      <c r="E87" s="5">
        <f t="shared" si="14"/>
      </c>
      <c r="F87" s="5">
        <f t="shared" si="9"/>
      </c>
      <c r="Q87" s="119">
        <f t="shared" si="10"/>
      </c>
    </row>
    <row r="88" spans="1:17" ht="12" customHeight="1">
      <c r="A88" s="4">
        <f t="shared" si="11"/>
      </c>
      <c r="B88" s="5">
        <f t="shared" si="8"/>
      </c>
      <c r="C88" s="5">
        <f t="shared" si="12"/>
      </c>
      <c r="D88" s="5">
        <f t="shared" si="13"/>
      </c>
      <c r="E88" s="5">
        <f t="shared" si="14"/>
      </c>
      <c r="F88" s="5">
        <f t="shared" si="9"/>
      </c>
      <c r="Q88" s="119">
        <f t="shared" si="10"/>
      </c>
    </row>
    <row r="89" spans="1:17" ht="12" customHeight="1">
      <c r="A89" s="4">
        <f t="shared" si="11"/>
      </c>
      <c r="B89" s="5">
        <f t="shared" si="8"/>
      </c>
      <c r="C89" s="5">
        <f t="shared" si="12"/>
      </c>
      <c r="D89" s="5">
        <f t="shared" si="13"/>
      </c>
      <c r="E89" s="5">
        <f t="shared" si="14"/>
      </c>
      <c r="F89" s="5">
        <f t="shared" si="9"/>
      </c>
      <c r="Q89" s="119">
        <f t="shared" si="10"/>
      </c>
    </row>
    <row r="90" spans="1:17" ht="12" customHeight="1">
      <c r="A90" s="4">
        <f t="shared" si="11"/>
      </c>
      <c r="B90" s="5">
        <f t="shared" si="8"/>
      </c>
      <c r="C90" s="5">
        <f t="shared" si="12"/>
      </c>
      <c r="D90" s="5">
        <f t="shared" si="13"/>
      </c>
      <c r="E90" s="5">
        <f t="shared" si="14"/>
      </c>
      <c r="F90" s="5">
        <f t="shared" si="9"/>
      </c>
      <c r="Q90" s="119">
        <f t="shared" si="10"/>
      </c>
    </row>
    <row r="91" spans="1:17" ht="12" customHeight="1">
      <c r="A91" s="4">
        <f t="shared" si="11"/>
      </c>
      <c r="B91" s="5">
        <f t="shared" si="8"/>
      </c>
      <c r="C91" s="5">
        <f t="shared" si="12"/>
      </c>
      <c r="D91" s="5">
        <f t="shared" si="13"/>
      </c>
      <c r="E91" s="5">
        <f t="shared" si="14"/>
      </c>
      <c r="F91" s="5">
        <f t="shared" si="9"/>
      </c>
      <c r="Q91" s="119">
        <f t="shared" si="10"/>
      </c>
    </row>
    <row r="92" spans="1:17" ht="12" customHeight="1">
      <c r="A92" s="4">
        <f t="shared" si="11"/>
      </c>
      <c r="B92" s="5">
        <f t="shared" si="8"/>
      </c>
      <c r="C92" s="5">
        <f t="shared" si="12"/>
      </c>
      <c r="D92" s="5">
        <f t="shared" si="13"/>
      </c>
      <c r="E92" s="5">
        <f t="shared" si="14"/>
      </c>
      <c r="F92" s="5">
        <f t="shared" si="9"/>
      </c>
      <c r="Q92" s="119">
        <f t="shared" si="10"/>
      </c>
    </row>
    <row r="93" spans="1:17" ht="12" customHeight="1">
      <c r="A93" s="4">
        <f t="shared" si="11"/>
      </c>
      <c r="B93" s="5">
        <f t="shared" si="8"/>
      </c>
      <c r="C93" s="5">
        <f t="shared" si="12"/>
      </c>
      <c r="D93" s="5">
        <f t="shared" si="13"/>
      </c>
      <c r="E93" s="5">
        <f t="shared" si="14"/>
      </c>
      <c r="F93" s="5">
        <f t="shared" si="9"/>
      </c>
      <c r="Q93" s="119">
        <f t="shared" si="10"/>
      </c>
    </row>
    <row r="94" spans="1:17" ht="12" customHeight="1">
      <c r="A94" s="4">
        <f t="shared" si="11"/>
      </c>
      <c r="B94" s="5">
        <f t="shared" si="8"/>
      </c>
      <c r="C94" s="5">
        <f t="shared" si="12"/>
      </c>
      <c r="D94" s="5">
        <f t="shared" si="13"/>
      </c>
      <c r="E94" s="5">
        <f t="shared" si="14"/>
      </c>
      <c r="F94" s="5">
        <f t="shared" si="9"/>
      </c>
      <c r="Q94" s="119">
        <f t="shared" si="10"/>
      </c>
    </row>
    <row r="95" spans="1:17" ht="12" customHeight="1">
      <c r="A95" s="4">
        <f t="shared" si="11"/>
      </c>
      <c r="B95" s="5">
        <f t="shared" si="8"/>
      </c>
      <c r="C95" s="5">
        <f t="shared" si="12"/>
      </c>
      <c r="D95" s="5">
        <f t="shared" si="13"/>
      </c>
      <c r="E95" s="5">
        <f t="shared" si="14"/>
      </c>
      <c r="F95" s="5">
        <f t="shared" si="9"/>
      </c>
      <c r="Q95" s="119">
        <f t="shared" si="10"/>
      </c>
    </row>
    <row r="96" spans="1:17" ht="12" customHeight="1">
      <c r="A96" s="4">
        <f t="shared" si="11"/>
      </c>
      <c r="B96" s="5">
        <f t="shared" si="8"/>
      </c>
      <c r="C96" s="5">
        <f t="shared" si="12"/>
      </c>
      <c r="D96" s="5">
        <f t="shared" si="13"/>
      </c>
      <c r="E96" s="5">
        <f t="shared" si="14"/>
      </c>
      <c r="F96" s="5">
        <f t="shared" si="9"/>
      </c>
      <c r="Q96" s="119">
        <f t="shared" si="10"/>
      </c>
    </row>
    <row r="97" spans="1:17" ht="12" customHeight="1">
      <c r="A97" s="4">
        <f t="shared" si="11"/>
      </c>
      <c r="B97" s="5">
        <f t="shared" si="8"/>
      </c>
      <c r="C97" s="5">
        <f t="shared" si="12"/>
      </c>
      <c r="D97" s="5">
        <f t="shared" si="13"/>
      </c>
      <c r="E97" s="5">
        <f t="shared" si="14"/>
      </c>
      <c r="F97" s="5">
        <f t="shared" si="9"/>
      </c>
      <c r="Q97" s="119">
        <f t="shared" si="10"/>
      </c>
    </row>
    <row r="98" spans="1:17" ht="12" customHeight="1">
      <c r="A98" s="4">
        <f t="shared" si="11"/>
      </c>
      <c r="B98" s="5">
        <f t="shared" si="8"/>
      </c>
      <c r="C98" s="5">
        <f t="shared" si="12"/>
      </c>
      <c r="D98" s="5">
        <f t="shared" si="13"/>
      </c>
      <c r="E98" s="5">
        <f t="shared" si="14"/>
      </c>
      <c r="F98" s="5">
        <f t="shared" si="9"/>
      </c>
      <c r="Q98" s="119">
        <f t="shared" si="10"/>
      </c>
    </row>
    <row r="99" spans="1:17" ht="12" customHeight="1">
      <c r="A99" s="4">
        <f t="shared" si="11"/>
      </c>
      <c r="B99" s="5">
        <f t="shared" si="8"/>
      </c>
      <c r="C99" s="5">
        <f t="shared" si="12"/>
      </c>
      <c r="D99" s="5">
        <f t="shared" si="13"/>
      </c>
      <c r="E99" s="5">
        <f t="shared" si="14"/>
      </c>
      <c r="F99" s="5">
        <f t="shared" si="9"/>
      </c>
      <c r="Q99" s="119">
        <f t="shared" si="10"/>
      </c>
    </row>
    <row r="100" spans="1:17" ht="12" customHeight="1">
      <c r="A100" s="4">
        <f t="shared" si="11"/>
      </c>
      <c r="B100" s="5">
        <f t="shared" si="8"/>
      </c>
      <c r="C100" s="5">
        <f t="shared" si="12"/>
      </c>
      <c r="D100" s="5">
        <f t="shared" si="13"/>
      </c>
      <c r="E100" s="5">
        <f t="shared" si="14"/>
      </c>
      <c r="F100" s="5">
        <f t="shared" si="9"/>
      </c>
      <c r="Q100" s="119">
        <f t="shared" si="10"/>
      </c>
    </row>
    <row r="101" spans="1:17" ht="12" customHeight="1">
      <c r="A101" s="4">
        <f t="shared" si="11"/>
      </c>
      <c r="B101" s="5">
        <f t="shared" si="8"/>
      </c>
      <c r="C101" s="5">
        <f t="shared" si="12"/>
      </c>
      <c r="D101" s="5">
        <f t="shared" si="13"/>
      </c>
      <c r="E101" s="5">
        <f t="shared" si="14"/>
      </c>
      <c r="F101" s="5">
        <f t="shared" si="9"/>
      </c>
      <c r="Q101" s="119">
        <f t="shared" si="10"/>
      </c>
    </row>
    <row r="102" spans="1:17" ht="12" customHeight="1">
      <c r="A102" s="4">
        <f t="shared" si="11"/>
      </c>
      <c r="B102" s="5">
        <f t="shared" si="8"/>
      </c>
      <c r="C102" s="5">
        <f t="shared" si="12"/>
      </c>
      <c r="D102" s="5">
        <f t="shared" si="13"/>
      </c>
      <c r="E102" s="5">
        <f t="shared" si="14"/>
      </c>
      <c r="F102" s="5">
        <f t="shared" si="9"/>
      </c>
      <c r="Q102" s="119">
        <f t="shared" si="10"/>
      </c>
    </row>
    <row r="103" spans="1:17" ht="12" customHeight="1">
      <c r="A103" s="4">
        <f t="shared" si="11"/>
      </c>
      <c r="B103" s="5">
        <f t="shared" si="8"/>
      </c>
      <c r="C103" s="5">
        <f t="shared" si="12"/>
      </c>
      <c r="D103" s="5">
        <f t="shared" si="13"/>
      </c>
      <c r="E103" s="5">
        <f t="shared" si="14"/>
      </c>
      <c r="F103" s="5">
        <f t="shared" si="9"/>
      </c>
      <c r="Q103" s="119">
        <f t="shared" si="10"/>
      </c>
    </row>
    <row r="104" spans="1:17" ht="12" customHeight="1">
      <c r="A104" s="4">
        <f t="shared" si="11"/>
      </c>
      <c r="B104" s="5">
        <f t="shared" si="8"/>
      </c>
      <c r="C104" s="5">
        <f t="shared" si="12"/>
      </c>
      <c r="D104" s="5">
        <f t="shared" si="13"/>
      </c>
      <c r="E104" s="5">
        <f t="shared" si="14"/>
      </c>
      <c r="F104" s="5">
        <f t="shared" si="9"/>
      </c>
      <c r="Q104" s="119">
        <f t="shared" si="10"/>
      </c>
    </row>
    <row r="105" spans="1:17" ht="12" customHeight="1">
      <c r="A105" s="4">
        <f t="shared" si="11"/>
      </c>
      <c r="B105" s="5">
        <f t="shared" si="8"/>
      </c>
      <c r="C105" s="5">
        <f t="shared" si="12"/>
      </c>
      <c r="D105" s="5">
        <f t="shared" si="13"/>
      </c>
      <c r="E105" s="5">
        <f t="shared" si="14"/>
      </c>
      <c r="F105" s="5">
        <f t="shared" si="9"/>
      </c>
      <c r="Q105" s="119">
        <f t="shared" si="10"/>
      </c>
    </row>
    <row r="106" spans="1:17" ht="12" customHeight="1">
      <c r="A106" s="4">
        <f t="shared" si="11"/>
      </c>
      <c r="B106" s="5">
        <f t="shared" si="8"/>
      </c>
      <c r="C106" s="5">
        <f t="shared" si="12"/>
      </c>
      <c r="D106" s="5">
        <f t="shared" si="13"/>
      </c>
      <c r="E106" s="5">
        <f t="shared" si="14"/>
      </c>
      <c r="F106" s="5">
        <f t="shared" si="9"/>
      </c>
      <c r="Q106" s="119">
        <f t="shared" si="10"/>
      </c>
    </row>
    <row r="107" spans="1:17" ht="12" customHeight="1">
      <c r="A107" s="4">
        <f t="shared" si="11"/>
      </c>
      <c r="B107" s="5">
        <f t="shared" si="8"/>
      </c>
      <c r="C107" s="5">
        <f t="shared" si="12"/>
      </c>
      <c r="D107" s="5">
        <f t="shared" si="13"/>
      </c>
      <c r="E107" s="5">
        <f t="shared" si="14"/>
      </c>
      <c r="F107" s="5">
        <f t="shared" si="9"/>
      </c>
      <c r="Q107" s="119">
        <f t="shared" si="10"/>
      </c>
    </row>
    <row r="108" spans="1:17" ht="12" customHeight="1">
      <c r="A108" s="4">
        <f t="shared" si="11"/>
      </c>
      <c r="B108" s="5">
        <f t="shared" si="8"/>
      </c>
      <c r="C108" s="5">
        <f t="shared" si="12"/>
      </c>
      <c r="D108" s="5">
        <f t="shared" si="13"/>
      </c>
      <c r="E108" s="5">
        <f t="shared" si="14"/>
      </c>
      <c r="F108" s="5">
        <f t="shared" si="9"/>
      </c>
      <c r="Q108" s="119">
        <f t="shared" si="10"/>
      </c>
    </row>
    <row r="109" spans="1:17" ht="12" customHeight="1">
      <c r="A109" s="4">
        <f t="shared" si="11"/>
      </c>
      <c r="B109" s="5">
        <f t="shared" si="8"/>
      </c>
      <c r="C109" s="5">
        <f t="shared" si="12"/>
      </c>
      <c r="D109" s="5">
        <f t="shared" si="13"/>
      </c>
      <c r="E109" s="5">
        <f t="shared" si="14"/>
      </c>
      <c r="F109" s="5">
        <f t="shared" si="9"/>
      </c>
      <c r="Q109" s="119">
        <f t="shared" si="10"/>
      </c>
    </row>
    <row r="110" spans="1:17" ht="12" customHeight="1">
      <c r="A110" s="4">
        <f t="shared" si="11"/>
      </c>
      <c r="B110" s="5">
        <f t="shared" si="8"/>
      </c>
      <c r="C110" s="5">
        <f t="shared" si="12"/>
      </c>
      <c r="D110" s="5">
        <f t="shared" si="13"/>
      </c>
      <c r="E110" s="5">
        <f t="shared" si="14"/>
      </c>
      <c r="F110" s="5">
        <f t="shared" si="9"/>
      </c>
      <c r="Q110" s="119">
        <f t="shared" si="10"/>
      </c>
    </row>
    <row r="111" spans="1:17" ht="12" customHeight="1">
      <c r="A111" s="4">
        <f t="shared" si="11"/>
      </c>
      <c r="B111" s="5">
        <f t="shared" si="8"/>
      </c>
      <c r="C111" s="5">
        <f t="shared" si="12"/>
      </c>
      <c r="D111" s="5">
        <f t="shared" si="13"/>
      </c>
      <c r="E111" s="5">
        <f t="shared" si="14"/>
      </c>
      <c r="F111" s="5">
        <f t="shared" si="9"/>
      </c>
      <c r="Q111" s="119">
        <f t="shared" si="10"/>
      </c>
    </row>
    <row r="112" spans="1:17" ht="12" customHeight="1">
      <c r="A112" s="4">
        <f t="shared" si="11"/>
      </c>
      <c r="B112" s="5">
        <f t="shared" si="8"/>
      </c>
      <c r="C112" s="5">
        <f t="shared" si="12"/>
      </c>
      <c r="D112" s="5">
        <f t="shared" si="13"/>
      </c>
      <c r="E112" s="5">
        <f t="shared" si="14"/>
      </c>
      <c r="F112" s="5">
        <f>IF(AND($A112&lt;&gt;"",E112="",D112="",C112="",B112=""),BINOMDIST($A112,$E$3,$E$5,FALSE),"")</f>
      </c>
      <c r="Q112" s="119">
        <f t="shared" si="10"/>
      </c>
    </row>
    <row r="113" spans="1:17" ht="12" customHeight="1">
      <c r="A113" s="4">
        <f t="shared" si="11"/>
      </c>
      <c r="B113" s="5">
        <f t="shared" si="8"/>
      </c>
      <c r="C113" s="5">
        <f t="shared" si="12"/>
      </c>
      <c r="D113" s="5">
        <f t="shared" si="13"/>
      </c>
      <c r="E113" s="5">
        <f t="shared" si="14"/>
      </c>
      <c r="F113" s="5">
        <f>IF(AND($A113&lt;&gt;"",E113="",D113="",C113="",B113=""),BINOMDIST($A113,$E$3,$E$5,FALSE),"")</f>
      </c>
      <c r="Q113" s="119">
        <f t="shared" si="10"/>
      </c>
    </row>
    <row r="114" spans="1:17" ht="12" customHeight="1">
      <c r="A114" s="4">
        <f t="shared" si="11"/>
      </c>
      <c r="B114" s="5">
        <f t="shared" si="8"/>
      </c>
      <c r="C114" s="5">
        <f t="shared" si="12"/>
      </c>
      <c r="D114" s="5">
        <f t="shared" si="13"/>
      </c>
      <c r="E114" s="5">
        <f t="shared" si="14"/>
      </c>
      <c r="F114" s="5">
        <f>IF(AND($A114&lt;&gt;"",E114="",D114="",C114="",B114=""),BINOMDIST($A114,$E$3,$E$5,FALSE),"")</f>
      </c>
      <c r="Q114" s="119">
        <f t="shared" si="10"/>
      </c>
    </row>
    <row r="115" spans="1:17" ht="12" customHeight="1">
      <c r="A115" s="4">
        <f t="shared" si="11"/>
      </c>
      <c r="B115" s="5">
        <f t="shared" si="8"/>
      </c>
      <c r="C115" s="5">
        <f t="shared" si="12"/>
      </c>
      <c r="D115" s="5">
        <f t="shared" si="13"/>
      </c>
      <c r="E115" s="5">
        <f t="shared" si="14"/>
      </c>
      <c r="F115" s="5">
        <f>IF(AND($A115&lt;&gt;"",E115="",D115="",C115="",B115=""),BINOMDIST($A115,$E$3,$E$5,FALSE),"")</f>
      </c>
      <c r="Q115" s="119">
        <f t="shared" si="10"/>
      </c>
    </row>
    <row r="116" spans="1:17" ht="12" customHeight="1">
      <c r="A116" s="4">
        <f t="shared" si="11"/>
      </c>
      <c r="B116" s="5">
        <f t="shared" si="8"/>
      </c>
      <c r="C116" s="5">
        <f t="shared" si="12"/>
      </c>
      <c r="D116" s="5">
        <f t="shared" si="13"/>
      </c>
      <c r="E116" s="5">
        <f t="shared" si="14"/>
      </c>
      <c r="F116" s="5">
        <f>IF(AND($A116&lt;&gt;"",E116="",D116="",C116="",B116=""),BINOMDIST($A116,$E$3,$E$5,FALSE),"")</f>
      </c>
      <c r="Q116" s="119">
        <f t="shared" si="10"/>
      </c>
    </row>
  </sheetData>
  <sheetProtection password="EE66" sheet="1" objects="1" scenarios="1"/>
  <conditionalFormatting sqref="F10">
    <cfRule type="cellIs" priority="1" dxfId="0" operator="lessThanOrEqual" stopIfTrue="1">
      <formula>3</formula>
    </cfRule>
  </conditionalFormatting>
  <printOptions/>
  <pageMargins left="0.61" right="0.29" top="0.22" bottom="0.28" header="0.2" footer="0.25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6"/>
  <sheetViews>
    <sheetView workbookViewId="0" topLeftCell="A1">
      <selection activeCell="B2" sqref="B2"/>
    </sheetView>
  </sheetViews>
  <sheetFormatPr defaultColWidth="11.421875" defaultRowHeight="12.75"/>
  <cols>
    <col min="1" max="1" width="8.421875" style="0" customWidth="1"/>
    <col min="2" max="2" width="8.8515625" style="0" customWidth="1"/>
    <col min="3" max="3" width="10.7109375" style="0" customWidth="1"/>
    <col min="4" max="4" width="10.421875" style="0" customWidth="1"/>
    <col min="5" max="5" width="10.8515625" style="0" customWidth="1"/>
    <col min="6" max="6" width="13.140625" style="0" customWidth="1"/>
    <col min="7" max="7" width="0.9921875" style="0" customWidth="1"/>
    <col min="8" max="8" width="7.57421875" style="0" customWidth="1"/>
    <col min="9" max="9" width="6.8515625" style="0" customWidth="1"/>
    <col min="10" max="10" width="9.8515625" style="0" customWidth="1"/>
    <col min="11" max="11" width="17.140625" style="0" customWidth="1"/>
    <col min="12" max="12" width="9.7109375" style="0" customWidth="1"/>
    <col min="13" max="13" width="11.140625" style="0" customWidth="1"/>
    <col min="14" max="14" width="12.00390625" style="0" customWidth="1"/>
    <col min="15" max="16" width="1.7109375" style="0" customWidth="1"/>
  </cols>
  <sheetData>
    <row r="1" spans="1:6" ht="12.75">
      <c r="A1" s="100" t="s">
        <v>66</v>
      </c>
      <c r="B1" s="101"/>
      <c r="C1" s="102"/>
      <c r="D1" s="103"/>
      <c r="E1" s="19" t="s">
        <v>88</v>
      </c>
      <c r="F1" s="10"/>
    </row>
    <row r="2" spans="1:6" ht="12.75">
      <c r="A2" s="55"/>
      <c r="B2" s="44" t="s">
        <v>95</v>
      </c>
      <c r="C2" s="1"/>
      <c r="D2" s="1"/>
      <c r="E2" s="11" t="s">
        <v>32</v>
      </c>
      <c r="F2" s="10"/>
    </row>
    <row r="3" spans="1:6" ht="12.75">
      <c r="A3" s="13"/>
      <c r="B3" s="42"/>
      <c r="C3" s="12" t="s">
        <v>0</v>
      </c>
      <c r="D3" s="6" t="s">
        <v>6</v>
      </c>
      <c r="E3" s="17">
        <f>F3</f>
        <v>50</v>
      </c>
      <c r="F3" s="20">
        <v>50</v>
      </c>
    </row>
    <row r="4" spans="1:6" ht="12.75">
      <c r="A4" s="55"/>
      <c r="B4" s="1"/>
      <c r="C4" s="1"/>
      <c r="D4" s="1"/>
      <c r="E4" s="9" t="s">
        <v>5</v>
      </c>
      <c r="F4" s="1"/>
    </row>
    <row r="5" spans="1:6" ht="12.75" customHeight="1">
      <c r="A5" s="13"/>
      <c r="B5" s="42"/>
      <c r="C5" s="12" t="s">
        <v>75</v>
      </c>
      <c r="D5" s="6" t="s">
        <v>76</v>
      </c>
      <c r="E5" s="17">
        <f>F5/100</f>
        <v>0.4</v>
      </c>
      <c r="F5" s="20">
        <v>40</v>
      </c>
    </row>
    <row r="6" spans="1:6" ht="12.75" customHeight="1">
      <c r="A6" s="40"/>
      <c r="B6" s="115"/>
      <c r="C6" s="116" t="s">
        <v>73</v>
      </c>
      <c r="D6" s="114" t="s">
        <v>80</v>
      </c>
      <c r="E6" s="9" t="s">
        <v>4</v>
      </c>
      <c r="F6" s="1"/>
    </row>
    <row r="7" spans="1:6" ht="12.75" customHeight="1">
      <c r="A7" s="120"/>
      <c r="B7" s="122"/>
      <c r="C7" s="12" t="s">
        <v>91</v>
      </c>
      <c r="D7" s="6" t="s">
        <v>87</v>
      </c>
      <c r="E7" s="17">
        <f>F7/100</f>
        <v>0.6</v>
      </c>
      <c r="F7" s="20">
        <v>60</v>
      </c>
    </row>
    <row r="8" spans="1:6" ht="12.75" customHeight="1">
      <c r="A8" s="41"/>
      <c r="B8" s="43"/>
      <c r="C8" s="23" t="s">
        <v>10</v>
      </c>
      <c r="D8" s="24" t="s">
        <v>11</v>
      </c>
      <c r="E8" s="25" t="s">
        <v>12</v>
      </c>
      <c r="F8" s="25">
        <f>E3*E5</f>
        <v>20</v>
      </c>
    </row>
    <row r="9" spans="1:6" ht="13.5" customHeight="1">
      <c r="A9" s="41"/>
      <c r="B9" s="43"/>
      <c r="C9" s="23" t="s">
        <v>13</v>
      </c>
      <c r="D9" s="24" t="s">
        <v>17</v>
      </c>
      <c r="E9" s="25" t="s">
        <v>30</v>
      </c>
      <c r="F9" s="25">
        <f>E3*E5*(1-E5)</f>
        <v>12</v>
      </c>
    </row>
    <row r="10" spans="1:6" ht="12.75" customHeight="1">
      <c r="A10" s="41"/>
      <c r="B10" s="43"/>
      <c r="C10" s="23" t="s">
        <v>14</v>
      </c>
      <c r="D10" s="24" t="s">
        <v>15</v>
      </c>
      <c r="E10" s="25"/>
      <c r="F10" s="26">
        <f>SQRT(F9)</f>
        <v>3.4641016151377544</v>
      </c>
    </row>
    <row r="11" spans="1:5" ht="6.75" customHeight="1">
      <c r="A11" s="27"/>
      <c r="B11" s="28"/>
      <c r="C11" s="29"/>
      <c r="D11" s="30"/>
      <c r="E11" s="31"/>
    </row>
    <row r="12" spans="1:17" ht="12.75" customHeight="1">
      <c r="A12" s="2" t="s">
        <v>20</v>
      </c>
      <c r="B12" s="2" t="s">
        <v>18</v>
      </c>
      <c r="C12" s="32" t="s">
        <v>67</v>
      </c>
      <c r="D12" s="32" t="s">
        <v>68</v>
      </c>
      <c r="E12" s="32" t="s">
        <v>69</v>
      </c>
      <c r="F12" s="2" t="s">
        <v>29</v>
      </c>
      <c r="G12" s="21"/>
      <c r="Q12" s="54" t="s">
        <v>82</v>
      </c>
    </row>
    <row r="13" spans="1:17" ht="12.75" customHeight="1">
      <c r="A13" s="3" t="s">
        <v>2</v>
      </c>
      <c r="B13" s="36" t="s">
        <v>9</v>
      </c>
      <c r="C13" s="66" t="s">
        <v>25</v>
      </c>
      <c r="D13" s="33" t="s">
        <v>25</v>
      </c>
      <c r="E13" s="49" t="s">
        <v>25</v>
      </c>
      <c r="F13" s="46" t="s">
        <v>16</v>
      </c>
      <c r="G13" s="22"/>
      <c r="Q13" s="54" t="s">
        <v>83</v>
      </c>
    </row>
    <row r="14" spans="1:17" ht="15.75">
      <c r="A14" s="7" t="s">
        <v>21</v>
      </c>
      <c r="B14" s="37" t="s">
        <v>19</v>
      </c>
      <c r="C14" s="104" t="s">
        <v>70</v>
      </c>
      <c r="D14" s="105" t="s">
        <v>71</v>
      </c>
      <c r="E14" s="106" t="s">
        <v>72</v>
      </c>
      <c r="F14" s="47" t="s">
        <v>8</v>
      </c>
      <c r="G14" s="21"/>
      <c r="Q14" s="117" t="s">
        <v>84</v>
      </c>
    </row>
    <row r="15" spans="1:17" ht="12.75" customHeight="1">
      <c r="A15" s="3"/>
      <c r="B15" s="38">
        <f>SUM(B16:B116)</f>
        <v>0.11455855282952412</v>
      </c>
      <c r="C15" s="68">
        <f>SUM(C16:C116)+B15</f>
        <v>0.9021926358467504</v>
      </c>
      <c r="D15" s="35">
        <f>SUM(D16:D116)+C15</f>
        <v>0.9426562394577993</v>
      </c>
      <c r="E15" s="51">
        <f>SUM(E16:E116)+D15</f>
        <v>0.9923825736562463</v>
      </c>
      <c r="F15" s="48">
        <f>SUM(F16:F116)+E15</f>
        <v>0.9999999999999998</v>
      </c>
      <c r="G15" s="21"/>
      <c r="Q15" s="118"/>
    </row>
    <row r="16" spans="1:17" ht="12.75">
      <c r="A16" s="4">
        <v>0</v>
      </c>
      <c r="B16" s="5">
        <f aca="true" t="shared" si="0" ref="B16:B79">IF($A16&lt;&gt;"",IF(ABS($F$8-$A16)&lt;=0.5,BINOMDIST($A16,$E$3,$E$5,FALSE),""),"")</f>
      </c>
      <c r="C16" s="5">
        <f>IF(AND($A16&lt;=$F$8+1.28*$F$10,B16=""),BINOMDIST($A16,$E$3,$E$5,FALSE),"")</f>
        <v>8.082812774647628E-12</v>
      </c>
      <c r="D16" s="5">
        <f>IF(AND($A16&lt;=$F$8+1.64*$F$10,C16="",B16=""),BINOMDIST($A16,$E$3,$E$5,FALSE),"")</f>
      </c>
      <c r="E16" s="5">
        <f>IF(AND($A16&lt;=$F$8+2.33*$F$10,D16="",C16="",B16=""),BINOMDIST($A16,$E$3,$E$5,FALSE),"")</f>
      </c>
      <c r="F16" s="5">
        <f aca="true" t="shared" si="1" ref="F16:F79">IF(AND($A16&lt;&gt;"",E16="",D16="",C16="",B16=""),BINOMDIST($A16,$E$3,$E$5,FALSE),"")</f>
      </c>
      <c r="J16" s="6" t="s">
        <v>6</v>
      </c>
      <c r="K16" s="3">
        <f>E3</f>
        <v>50</v>
      </c>
      <c r="M16" s="6" t="s">
        <v>7</v>
      </c>
      <c r="N16" s="3">
        <f>E5</f>
        <v>0.4</v>
      </c>
      <c r="Q16" s="119">
        <f aca="true" t="shared" si="2" ref="Q16:Q47">IF(A16&lt;&gt;"",BINOMDIST(A16,$E$3,$E$7,FALSE),"")</f>
        <v>1.2676506002282335E-20</v>
      </c>
    </row>
    <row r="17" spans="1:17" ht="12" customHeight="1">
      <c r="A17" s="4">
        <f aca="true" t="shared" si="3" ref="A17:A80">IF(A16&lt;$E$3,A16+1,"")</f>
        <v>1</v>
      </c>
      <c r="B17" s="5">
        <f t="shared" si="0"/>
      </c>
      <c r="C17" s="5">
        <f aca="true" t="shared" si="4" ref="C17:C80">IF(AND($A17&lt;=$F$8+1.28*$F$10,B17=""),BINOMDIST($A17,$E$3,$E$5,FALSE),"")</f>
        <v>2.6942709248825377E-10</v>
      </c>
      <c r="D17" s="5">
        <f aca="true" t="shared" si="5" ref="D17:D80">IF(AND($A17&lt;=$F$8+1.64*$F$10,C17="",B17=""),BINOMDIST($A17,$E$3,$E$5,FALSE),"")</f>
      </c>
      <c r="E17" s="5">
        <f aca="true" t="shared" si="6" ref="E17:E80">IF(AND($A17&lt;=$F$8+2.33*$F$10,D17="",C17="",B17=""),BINOMDIST($A17,$E$3,$E$5,FALSE),"")</f>
      </c>
      <c r="F17" s="5">
        <f t="shared" si="1"/>
      </c>
      <c r="Q17" s="119">
        <f t="shared" si="2"/>
        <v>9.507379501711759E-19</v>
      </c>
    </row>
    <row r="18" spans="1:17" ht="12" customHeight="1">
      <c r="A18" s="4">
        <f t="shared" si="3"/>
        <v>2</v>
      </c>
      <c r="B18" s="5">
        <f t="shared" si="0"/>
      </c>
      <c r="C18" s="5">
        <f t="shared" si="4"/>
        <v>4.400642510641486E-09</v>
      </c>
      <c r="D18" s="5">
        <f t="shared" si="5"/>
      </c>
      <c r="E18" s="5">
        <f t="shared" si="6"/>
      </c>
      <c r="F18" s="5">
        <f t="shared" si="1"/>
      </c>
      <c r="I18" s="54" t="s">
        <v>49</v>
      </c>
      <c r="M18" s="54" t="s">
        <v>44</v>
      </c>
      <c r="Q18" s="119">
        <f t="shared" si="2"/>
        <v>3.4939619668790754E-17</v>
      </c>
    </row>
    <row r="19" spans="1:17" ht="12" customHeight="1">
      <c r="A19" s="4">
        <f t="shared" si="3"/>
        <v>3</v>
      </c>
      <c r="B19" s="5">
        <f t="shared" si="0"/>
      </c>
      <c r="C19" s="5">
        <f t="shared" si="4"/>
        <v>4.694018678017593E-08</v>
      </c>
      <c r="D19" s="5">
        <f t="shared" si="5"/>
      </c>
      <c r="E19" s="5">
        <f t="shared" si="6"/>
      </c>
      <c r="F19" s="5">
        <f t="shared" si="1"/>
      </c>
      <c r="I19" s="56" t="s">
        <v>42</v>
      </c>
      <c r="L19" s="60"/>
      <c r="M19" s="61" t="s">
        <v>48</v>
      </c>
      <c r="N19" s="62">
        <f>E5</f>
        <v>0.4</v>
      </c>
      <c r="Q19" s="119">
        <f t="shared" si="2"/>
        <v>8.385508720509787E-16</v>
      </c>
    </row>
    <row r="20" spans="1:17" ht="12" customHeight="1">
      <c r="A20" s="4">
        <f t="shared" si="3"/>
        <v>4</v>
      </c>
      <c r="B20" s="5">
        <f t="shared" si="0"/>
      </c>
      <c r="C20" s="5">
        <f t="shared" si="4"/>
        <v>3.676981297780441E-07</v>
      </c>
      <c r="D20" s="5">
        <f t="shared" si="5"/>
      </c>
      <c r="E20" s="5">
        <f t="shared" si="6"/>
      </c>
      <c r="F20" s="5">
        <f t="shared" si="1"/>
      </c>
      <c r="H20" s="58" t="s">
        <v>55</v>
      </c>
      <c r="M20" s="59" t="s">
        <v>45</v>
      </c>
      <c r="Q20" s="119">
        <f t="shared" si="2"/>
        <v>1.4779459119898408E-14</v>
      </c>
    </row>
    <row r="21" spans="1:17" ht="12" customHeight="1">
      <c r="A21" s="4">
        <f t="shared" si="3"/>
        <v>5</v>
      </c>
      <c r="B21" s="5">
        <f t="shared" si="0"/>
      </c>
      <c r="C21" s="5">
        <f t="shared" si="4"/>
        <v>2.2552151959720086E-06</v>
      </c>
      <c r="D21" s="5">
        <f t="shared" si="5"/>
      </c>
      <c r="E21" s="5">
        <f t="shared" si="6"/>
      </c>
      <c r="F21" s="5">
        <f t="shared" si="1"/>
      </c>
      <c r="H21" s="58" t="s">
        <v>56</v>
      </c>
      <c r="M21" s="59" t="s">
        <v>46</v>
      </c>
      <c r="Q21" s="119">
        <f t="shared" si="2"/>
        <v>2.0395653585459826E-13</v>
      </c>
    </row>
    <row r="22" spans="1:17" ht="12" customHeight="1">
      <c r="A22" s="4">
        <f t="shared" si="3"/>
        <v>6</v>
      </c>
      <c r="B22" s="5">
        <f t="shared" si="0"/>
      </c>
      <c r="C22" s="5">
        <f t="shared" si="4"/>
        <v>1.1276075979860018E-05</v>
      </c>
      <c r="D22" s="5">
        <f t="shared" si="5"/>
      </c>
      <c r="E22" s="5">
        <f t="shared" si="6"/>
      </c>
      <c r="F22" s="5">
        <f t="shared" si="1"/>
      </c>
      <c r="H22" s="70" t="s">
        <v>43</v>
      </c>
      <c r="I22" s="71">
        <v>0.1</v>
      </c>
      <c r="J22" s="72"/>
      <c r="K22" s="73" t="s">
        <v>70</v>
      </c>
      <c r="L22" s="74" t="s">
        <v>40</v>
      </c>
      <c r="M22" s="107">
        <v>0</v>
      </c>
      <c r="N22" s="75">
        <f>F8+1.28*F10</f>
        <v>24.434050067376326</v>
      </c>
      <c r="O22" s="76" t="s">
        <v>39</v>
      </c>
      <c r="Q22" s="119">
        <f t="shared" si="2"/>
        <v>2.294511028364232E-12</v>
      </c>
    </row>
    <row r="23" spans="1:17" ht="12" customHeight="1">
      <c r="A23" s="4">
        <f t="shared" si="3"/>
        <v>7</v>
      </c>
      <c r="B23" s="5">
        <f t="shared" si="0"/>
      </c>
      <c r="C23" s="5">
        <f t="shared" si="4"/>
        <v>4.725212791560395E-05</v>
      </c>
      <c r="D23" s="5">
        <f t="shared" si="5"/>
      </c>
      <c r="E23" s="5">
        <f t="shared" si="6"/>
      </c>
      <c r="F23" s="5">
        <f t="shared" si="1"/>
      </c>
      <c r="H23" s="77"/>
      <c r="I23" s="78"/>
      <c r="J23" s="18"/>
      <c r="K23" s="79"/>
      <c r="L23" s="80" t="s">
        <v>41</v>
      </c>
      <c r="M23" s="81">
        <f>ROUNDUP(M22,0)</f>
        <v>0</v>
      </c>
      <c r="N23" s="82">
        <f>ROUNDDOWN(N22,0)</f>
        <v>24</v>
      </c>
      <c r="O23" s="83" t="s">
        <v>39</v>
      </c>
      <c r="Q23" s="119">
        <f t="shared" si="2"/>
        <v>2.163396112457706E-11</v>
      </c>
    </row>
    <row r="24" spans="1:17" ht="12" customHeight="1">
      <c r="A24" s="4">
        <f t="shared" si="3"/>
        <v>8</v>
      </c>
      <c r="B24" s="5">
        <f t="shared" si="0"/>
      </c>
      <c r="C24" s="5">
        <f t="shared" si="4"/>
        <v>0.0001693201250309138</v>
      </c>
      <c r="D24" s="5">
        <f t="shared" si="5"/>
      </c>
      <c r="E24" s="5">
        <f t="shared" si="6"/>
      </c>
      <c r="F24" s="5">
        <f t="shared" si="1"/>
      </c>
      <c r="H24" s="70" t="s">
        <v>43</v>
      </c>
      <c r="I24" s="84">
        <v>0.05</v>
      </c>
      <c r="J24" s="72"/>
      <c r="K24" s="85" t="s">
        <v>71</v>
      </c>
      <c r="L24" s="74" t="s">
        <v>40</v>
      </c>
      <c r="M24" s="108">
        <v>0</v>
      </c>
      <c r="N24" s="87">
        <f>F8+1.64*F10</f>
        <v>25.681126648825916</v>
      </c>
      <c r="O24" s="76" t="s">
        <v>39</v>
      </c>
      <c r="Q24" s="119">
        <f t="shared" si="2"/>
        <v>1.7442381156690266E-10</v>
      </c>
    </row>
    <row r="25" spans="1:17" ht="12" customHeight="1">
      <c r="A25" s="4">
        <f t="shared" si="3"/>
        <v>9</v>
      </c>
      <c r="B25" s="5">
        <f t="shared" si="0"/>
      </c>
      <c r="C25" s="5">
        <f t="shared" si="4"/>
        <v>0.0005267737223183993</v>
      </c>
      <c r="D25" s="5">
        <f t="shared" si="5"/>
      </c>
      <c r="E25" s="5">
        <f t="shared" si="6"/>
      </c>
      <c r="F25" s="5">
        <f t="shared" si="1"/>
      </c>
      <c r="H25" s="77"/>
      <c r="I25" s="18"/>
      <c r="J25" s="18"/>
      <c r="K25" s="18"/>
      <c r="L25" s="80" t="s">
        <v>41</v>
      </c>
      <c r="M25" s="88">
        <f>ROUNDUP(M24,0)</f>
        <v>0</v>
      </c>
      <c r="N25" s="89">
        <f>ROUNDDOWN(N24,0)</f>
        <v>25</v>
      </c>
      <c r="O25" s="83" t="s">
        <v>39</v>
      </c>
      <c r="Q25" s="119">
        <f t="shared" si="2"/>
        <v>1.2209666809683204E-09</v>
      </c>
    </row>
    <row r="26" spans="1:17" ht="12" customHeight="1">
      <c r="A26" s="4">
        <f t="shared" si="3"/>
        <v>10</v>
      </c>
      <c r="B26" s="5">
        <f t="shared" si="0"/>
      </c>
      <c r="C26" s="5">
        <f t="shared" si="4"/>
        <v>0.0014398481743369618</v>
      </c>
      <c r="D26" s="5">
        <f t="shared" si="5"/>
      </c>
      <c r="E26" s="5">
        <f t="shared" si="6"/>
      </c>
      <c r="F26" s="5">
        <f t="shared" si="1"/>
      </c>
      <c r="H26" s="70" t="s">
        <v>43</v>
      </c>
      <c r="I26" s="90">
        <v>0.01</v>
      </c>
      <c r="J26" s="72"/>
      <c r="K26" s="91" t="s">
        <v>72</v>
      </c>
      <c r="L26" s="74" t="s">
        <v>40</v>
      </c>
      <c r="M26" s="109">
        <v>0</v>
      </c>
      <c r="N26" s="93">
        <f>F8+2.33*F10</f>
        <v>28.07135676327097</v>
      </c>
      <c r="O26" s="76" t="s">
        <v>39</v>
      </c>
      <c r="Q26" s="119">
        <f t="shared" si="2"/>
        <v>7.508945087955179E-09</v>
      </c>
    </row>
    <row r="27" spans="1:17" ht="12" customHeight="1">
      <c r="A27" s="4">
        <f t="shared" si="3"/>
        <v>11</v>
      </c>
      <c r="B27" s="5">
        <f t="shared" si="0"/>
      </c>
      <c r="C27" s="5">
        <f t="shared" si="4"/>
        <v>0.003490541028695654</v>
      </c>
      <c r="D27" s="5">
        <f t="shared" si="5"/>
      </c>
      <c r="E27" s="5">
        <f t="shared" si="6"/>
      </c>
      <c r="F27" s="5">
        <f t="shared" si="1"/>
      </c>
      <c r="H27" s="77"/>
      <c r="I27" s="18"/>
      <c r="J27" s="18"/>
      <c r="K27" s="18"/>
      <c r="L27" s="80" t="s">
        <v>41</v>
      </c>
      <c r="M27" s="94">
        <f>ROUNDUP(M26,0)</f>
        <v>0</v>
      </c>
      <c r="N27" s="95">
        <f>ROUNDDOWN(N26,0)</f>
        <v>28</v>
      </c>
      <c r="O27" s="83" t="s">
        <v>39</v>
      </c>
      <c r="Q27" s="119">
        <f t="shared" si="2"/>
        <v>4.095788229793704E-08</v>
      </c>
    </row>
    <row r="28" spans="1:17" ht="12" customHeight="1">
      <c r="A28" s="4">
        <f t="shared" si="3"/>
        <v>12</v>
      </c>
      <c r="B28" s="5">
        <f t="shared" si="0"/>
      </c>
      <c r="C28" s="5">
        <f t="shared" si="4"/>
        <v>0.0075628388955072704</v>
      </c>
      <c r="D28" s="5">
        <f t="shared" si="5"/>
      </c>
      <c r="E28" s="5">
        <f t="shared" si="6"/>
      </c>
      <c r="F28" s="5">
        <f t="shared" si="1"/>
      </c>
      <c r="M28" s="98" t="s">
        <v>50</v>
      </c>
      <c r="N28" s="98" t="s">
        <v>51</v>
      </c>
      <c r="Q28" s="119">
        <f t="shared" si="2"/>
        <v>1.996696762024434E-07</v>
      </c>
    </row>
    <row r="29" spans="1:17" ht="12" customHeight="1">
      <c r="A29" s="4">
        <f t="shared" si="3"/>
        <v>13</v>
      </c>
      <c r="B29" s="5">
        <f t="shared" si="0"/>
      </c>
      <c r="C29" s="5">
        <f t="shared" si="4"/>
        <v>0.0147378398989372</v>
      </c>
      <c r="D29" s="5">
        <f t="shared" si="5"/>
      </c>
      <c r="E29" s="5">
        <f t="shared" si="6"/>
      </c>
      <c r="F29" s="5">
        <f t="shared" si="1"/>
      </c>
      <c r="Q29" s="119">
        <f t="shared" si="2"/>
        <v>8.754747341184063E-07</v>
      </c>
    </row>
    <row r="30" spans="1:17" ht="12" customHeight="1">
      <c r="A30" s="4">
        <f t="shared" si="3"/>
        <v>14</v>
      </c>
      <c r="B30" s="5">
        <f t="shared" si="0"/>
      </c>
      <c r="C30" s="5">
        <f t="shared" si="4"/>
        <v>0.025966670298127516</v>
      </c>
      <c r="D30" s="5">
        <f t="shared" si="5"/>
      </c>
      <c r="E30" s="5">
        <f t="shared" si="6"/>
      </c>
      <c r="F30" s="5">
        <f t="shared" si="1"/>
      </c>
      <c r="H30" s="123" t="s">
        <v>93</v>
      </c>
      <c r="I30" s="124"/>
      <c r="J30" s="124"/>
      <c r="K30" s="124"/>
      <c r="L30" s="124"/>
      <c r="M30" s="125">
        <f>E7</f>
        <v>0.6</v>
      </c>
      <c r="N30" s="126" t="s">
        <v>94</v>
      </c>
      <c r="Q30" s="119">
        <f t="shared" si="2"/>
        <v>3.470631981683684E-06</v>
      </c>
    </row>
    <row r="31" spans="1:17" ht="12" customHeight="1">
      <c r="A31" s="4">
        <f t="shared" si="3"/>
        <v>15</v>
      </c>
      <c r="B31" s="5">
        <f t="shared" si="0"/>
      </c>
      <c r="C31" s="5">
        <f t="shared" si="4"/>
        <v>0.04154667247700392</v>
      </c>
      <c r="D31" s="5">
        <f t="shared" si="5"/>
      </c>
      <c r="E31" s="5">
        <f t="shared" si="6"/>
      </c>
      <c r="F31" s="5">
        <f t="shared" si="1"/>
      </c>
      <c r="H31" s="58" t="s">
        <v>78</v>
      </c>
      <c r="Q31" s="119">
        <f t="shared" si="2"/>
        <v>1.2494275134061278E-05</v>
      </c>
    </row>
    <row r="32" spans="1:17" ht="13.5" customHeight="1">
      <c r="A32" s="4">
        <f t="shared" si="3"/>
        <v>16</v>
      </c>
      <c r="B32" s="5">
        <f t="shared" si="0"/>
      </c>
      <c r="C32" s="5">
        <f t="shared" si="4"/>
        <v>0.06058889736229752</v>
      </c>
      <c r="D32" s="5">
        <f t="shared" si="5"/>
      </c>
      <c r="E32" s="5">
        <f t="shared" si="6"/>
      </c>
      <c r="F32" s="5">
        <f t="shared" si="1"/>
      </c>
      <c r="H32" s="57" t="s">
        <v>47</v>
      </c>
      <c r="I32" s="113" t="s">
        <v>81</v>
      </c>
      <c r="Q32" s="119">
        <f t="shared" si="2"/>
        <v>4.0996840283638614E-05</v>
      </c>
    </row>
    <row r="33" spans="1:17" ht="12" customHeight="1">
      <c r="A33" s="4">
        <f t="shared" si="3"/>
        <v>17</v>
      </c>
      <c r="B33" s="5">
        <f t="shared" si="0"/>
      </c>
      <c r="C33" s="5">
        <f t="shared" si="4"/>
        <v>0.08078519648306326</v>
      </c>
      <c r="D33" s="5">
        <f t="shared" si="5"/>
      </c>
      <c r="E33" s="5">
        <f t="shared" si="6"/>
      </c>
      <c r="F33" s="5">
        <f t="shared" si="1"/>
      </c>
      <c r="I33" s="96" t="s">
        <v>52</v>
      </c>
      <c r="J33" s="65">
        <f>BINOMDIST(N23,$E$3,$E$7,TRUE)</f>
        <v>0.05734376054220042</v>
      </c>
      <c r="K33" s="97" t="s">
        <v>53</v>
      </c>
      <c r="L33" s="63">
        <f>BINOMDIST(N25,$E$3,$E$7,TRUE)</f>
        <v>0.09780736415324942</v>
      </c>
      <c r="M33" s="97" t="s">
        <v>54</v>
      </c>
      <c r="N33" s="64">
        <f>BINOMDIST(N27,$E$3,$E$7,TRUE)</f>
        <v>0.32986168431276786</v>
      </c>
      <c r="Q33" s="119">
        <f t="shared" si="2"/>
        <v>0.00012299052085091552</v>
      </c>
    </row>
    <row r="34" spans="1:17" ht="12" customHeight="1">
      <c r="A34" s="4">
        <f t="shared" si="3"/>
        <v>18</v>
      </c>
      <c r="B34" s="5">
        <f t="shared" si="0"/>
      </c>
      <c r="C34" s="5">
        <f t="shared" si="4"/>
        <v>0.09873746236818853</v>
      </c>
      <c r="D34" s="5">
        <f t="shared" si="5"/>
      </c>
      <c r="E34" s="5">
        <f t="shared" si="6"/>
      </c>
      <c r="F34" s="5">
        <f t="shared" si="1"/>
      </c>
      <c r="Q34" s="119">
        <f t="shared" si="2"/>
        <v>0.0003382239323400182</v>
      </c>
    </row>
    <row r="35" spans="1:17" ht="12" customHeight="1">
      <c r="A35" s="4">
        <f t="shared" si="3"/>
        <v>19</v>
      </c>
      <c r="B35" s="5">
        <f t="shared" si="0"/>
      </c>
      <c r="C35" s="5">
        <f t="shared" si="4"/>
        <v>0.11086311564147464</v>
      </c>
      <c r="D35" s="5">
        <f t="shared" si="5"/>
      </c>
      <c r="E35" s="5">
        <f t="shared" si="6"/>
      </c>
      <c r="F35" s="5">
        <f t="shared" si="1"/>
      </c>
      <c r="Q35" s="119">
        <f t="shared" si="2"/>
        <v>0.0008544604606484674</v>
      </c>
    </row>
    <row r="36" spans="1:17" ht="12" customHeight="1">
      <c r="A36" s="4">
        <f t="shared" si="3"/>
        <v>20</v>
      </c>
      <c r="B36" s="5">
        <f t="shared" si="0"/>
        <v>0.11455855282952412</v>
      </c>
      <c r="C36" s="5">
        <f t="shared" si="4"/>
      </c>
      <c r="D36" s="5">
        <f t="shared" si="5"/>
      </c>
      <c r="E36" s="5">
        <f t="shared" si="6"/>
      </c>
      <c r="F36" s="5">
        <f t="shared" si="1"/>
      </c>
      <c r="G36" s="16"/>
      <c r="H36" s="16"/>
      <c r="I36" s="16"/>
      <c r="K36" s="16"/>
      <c r="Q36" s="119">
        <f t="shared" si="2"/>
        <v>0.0019866205710076827</v>
      </c>
    </row>
    <row r="37" spans="1:17" ht="12" customHeight="1">
      <c r="A37" s="4">
        <f t="shared" si="3"/>
        <v>21</v>
      </c>
      <c r="B37" s="5">
        <f t="shared" si="0"/>
      </c>
      <c r="C37" s="5">
        <f t="shared" si="4"/>
        <v>0.1091033836471657</v>
      </c>
      <c r="D37" s="5">
        <f t="shared" si="5"/>
      </c>
      <c r="E37" s="5">
        <f t="shared" si="6"/>
      </c>
      <c r="F37" s="5">
        <f t="shared" si="1"/>
      </c>
      <c r="Q37" s="119">
        <f t="shared" si="2"/>
        <v>0.004257044080730746</v>
      </c>
    </row>
    <row r="38" spans="1:17" ht="12" customHeight="1">
      <c r="A38" s="4">
        <f t="shared" si="3"/>
        <v>22</v>
      </c>
      <c r="B38" s="5">
        <f t="shared" si="0"/>
      </c>
      <c r="C38" s="5">
        <f t="shared" si="4"/>
        <v>0.09587873108387276</v>
      </c>
      <c r="D38" s="5">
        <f t="shared" si="5"/>
      </c>
      <c r="E38" s="5">
        <f t="shared" si="6"/>
      </c>
      <c r="F38" s="5">
        <f t="shared" si="1"/>
      </c>
      <c r="Q38" s="119">
        <f t="shared" si="2"/>
        <v>0.008417337159626708</v>
      </c>
    </row>
    <row r="39" spans="1:17" ht="12" customHeight="1">
      <c r="A39" s="4">
        <f t="shared" si="3"/>
        <v>23</v>
      </c>
      <c r="B39" s="5">
        <f t="shared" si="0"/>
      </c>
      <c r="C39" s="5">
        <f t="shared" si="4"/>
        <v>0.0778146223289403</v>
      </c>
      <c r="D39" s="5">
        <f t="shared" si="5"/>
      </c>
      <c r="E39" s="5">
        <f t="shared" si="6"/>
      </c>
      <c r="F39" s="5">
        <f t="shared" si="1"/>
      </c>
      <c r="Q39" s="119">
        <f t="shared" si="2"/>
        <v>0.0153707895958401</v>
      </c>
    </row>
    <row r="40" spans="1:17" ht="12" customHeight="1">
      <c r="A40" s="4">
        <f t="shared" si="3"/>
        <v>24</v>
      </c>
      <c r="B40" s="5">
        <f t="shared" si="0"/>
      </c>
      <c r="C40" s="5">
        <f t="shared" si="4"/>
        <v>0.058360966746705364</v>
      </c>
      <c r="D40" s="5">
        <f t="shared" si="5"/>
      </c>
      <c r="E40" s="5">
        <f t="shared" si="6"/>
      </c>
      <c r="F40" s="5">
        <f t="shared" si="1"/>
      </c>
      <c r="Q40" s="119">
        <f t="shared" si="2"/>
        <v>0.025938207442980116</v>
      </c>
    </row>
    <row r="41" spans="1:17" ht="12" customHeight="1">
      <c r="A41" s="4">
        <f t="shared" si="3"/>
        <v>25</v>
      </c>
      <c r="B41" s="5">
        <f t="shared" si="0"/>
      </c>
      <c r="C41" s="5">
        <f t="shared" si="4"/>
      </c>
      <c r="D41" s="5">
        <f t="shared" si="5"/>
        <v>0.040463603611049</v>
      </c>
      <c r="E41" s="5">
        <f t="shared" si="6"/>
      </c>
      <c r="F41" s="5">
        <f t="shared" si="1"/>
      </c>
      <c r="Q41" s="119">
        <f t="shared" si="2"/>
        <v>0.040463603611049</v>
      </c>
    </row>
    <row r="42" spans="1:17" ht="12" customHeight="1">
      <c r="A42" s="4">
        <f t="shared" si="3"/>
        <v>26</v>
      </c>
      <c r="B42" s="5">
        <f t="shared" si="0"/>
      </c>
      <c r="C42" s="5">
        <f t="shared" si="4"/>
      </c>
      <c r="D42" s="5">
        <f t="shared" si="5"/>
      </c>
      <c r="E42" s="5">
        <f t="shared" si="6"/>
        <v>0.025938207442980112</v>
      </c>
      <c r="F42" s="5">
        <f t="shared" si="1"/>
      </c>
      <c r="Q42" s="119">
        <f t="shared" si="2"/>
        <v>0.05836096674670537</v>
      </c>
    </row>
    <row r="43" spans="1:17" ht="12" customHeight="1">
      <c r="A43" s="4">
        <f t="shared" si="3"/>
        <v>27</v>
      </c>
      <c r="B43" s="5">
        <f t="shared" si="0"/>
      </c>
      <c r="C43" s="5">
        <f t="shared" si="4"/>
      </c>
      <c r="D43" s="5">
        <f t="shared" si="5"/>
      </c>
      <c r="E43" s="5">
        <f t="shared" si="6"/>
        <v>0.0153707895958401</v>
      </c>
      <c r="F43" s="5">
        <f t="shared" si="1"/>
      </c>
      <c r="Q43" s="119">
        <f t="shared" si="2"/>
        <v>0.0778146223289403</v>
      </c>
    </row>
    <row r="44" spans="1:17" ht="12" customHeight="1">
      <c r="A44" s="4">
        <f t="shared" si="3"/>
        <v>28</v>
      </c>
      <c r="B44" s="5">
        <f t="shared" si="0"/>
      </c>
      <c r="C44" s="5">
        <f t="shared" si="4"/>
      </c>
      <c r="D44" s="5">
        <f t="shared" si="5"/>
      </c>
      <c r="E44" s="5">
        <f t="shared" si="6"/>
        <v>0.008417337159626708</v>
      </c>
      <c r="F44" s="5">
        <f t="shared" si="1"/>
      </c>
      <c r="Q44" s="119">
        <f t="shared" si="2"/>
        <v>0.09587873108387276</v>
      </c>
    </row>
    <row r="45" spans="1:17" ht="12" customHeight="1">
      <c r="A45" s="4">
        <f t="shared" si="3"/>
        <v>29</v>
      </c>
      <c r="B45" s="5">
        <f t="shared" si="0"/>
      </c>
      <c r="C45" s="5">
        <f t="shared" si="4"/>
      </c>
      <c r="D45" s="5">
        <f t="shared" si="5"/>
      </c>
      <c r="E45" s="5">
        <f t="shared" si="6"/>
      </c>
      <c r="F45" s="5">
        <f t="shared" si="1"/>
        <v>0.004257044080730746</v>
      </c>
      <c r="Q45" s="119">
        <f t="shared" si="2"/>
        <v>0.1091033836471657</v>
      </c>
    </row>
    <row r="46" spans="1:17" ht="12" customHeight="1">
      <c r="A46" s="4">
        <f t="shared" si="3"/>
        <v>30</v>
      </c>
      <c r="B46" s="5">
        <f t="shared" si="0"/>
      </c>
      <c r="C46" s="5">
        <f t="shared" si="4"/>
      </c>
      <c r="D46" s="5">
        <f t="shared" si="5"/>
      </c>
      <c r="E46" s="5">
        <f t="shared" si="6"/>
      </c>
      <c r="F46" s="5">
        <f t="shared" si="1"/>
        <v>0.0019866205710076827</v>
      </c>
      <c r="Q46" s="119">
        <f t="shared" si="2"/>
        <v>0.11455855282952411</v>
      </c>
    </row>
    <row r="47" spans="1:17" ht="12" customHeight="1">
      <c r="A47" s="4">
        <f t="shared" si="3"/>
        <v>31</v>
      </c>
      <c r="B47" s="5">
        <f t="shared" si="0"/>
      </c>
      <c r="C47" s="5">
        <f t="shared" si="4"/>
      </c>
      <c r="D47" s="5">
        <f t="shared" si="5"/>
      </c>
      <c r="E47" s="5">
        <f t="shared" si="6"/>
      </c>
      <c r="F47" s="5">
        <f t="shared" si="1"/>
        <v>0.0008544604606484673</v>
      </c>
      <c r="Q47" s="119">
        <f t="shared" si="2"/>
        <v>0.11086311564147464</v>
      </c>
    </row>
    <row r="48" spans="1:17" ht="12" customHeight="1">
      <c r="A48" s="4">
        <f t="shared" si="3"/>
        <v>32</v>
      </c>
      <c r="B48" s="5">
        <f t="shared" si="0"/>
      </c>
      <c r="C48" s="5">
        <f t="shared" si="4"/>
      </c>
      <c r="D48" s="5">
        <f t="shared" si="5"/>
      </c>
      <c r="E48" s="5">
        <f t="shared" si="6"/>
      </c>
      <c r="F48" s="5">
        <f t="shared" si="1"/>
        <v>0.00033822393234001825</v>
      </c>
      <c r="Q48" s="119">
        <f aca="true" t="shared" si="7" ref="Q48:Q79">IF(A48&lt;&gt;"",BINOMDIST(A48,$E$3,$E$7,FALSE),"")</f>
        <v>0.09873746236818853</v>
      </c>
    </row>
    <row r="49" spans="1:17" ht="12" customHeight="1">
      <c r="A49" s="4">
        <f t="shared" si="3"/>
        <v>33</v>
      </c>
      <c r="B49" s="5">
        <f t="shared" si="0"/>
      </c>
      <c r="C49" s="5">
        <f t="shared" si="4"/>
      </c>
      <c r="D49" s="5">
        <f t="shared" si="5"/>
      </c>
      <c r="E49" s="5">
        <f t="shared" si="6"/>
      </c>
      <c r="F49" s="5">
        <f t="shared" si="1"/>
        <v>0.00012299052085091552</v>
      </c>
      <c r="Q49" s="119">
        <f t="shared" si="7"/>
        <v>0.08078519648306326</v>
      </c>
    </row>
    <row r="50" spans="1:17" ht="12" customHeight="1">
      <c r="A50" s="4">
        <f t="shared" si="3"/>
        <v>34</v>
      </c>
      <c r="B50" s="5">
        <f t="shared" si="0"/>
      </c>
      <c r="C50" s="5">
        <f t="shared" si="4"/>
      </c>
      <c r="D50" s="5">
        <f t="shared" si="5"/>
      </c>
      <c r="E50" s="5">
        <f t="shared" si="6"/>
      </c>
      <c r="F50" s="5">
        <f t="shared" si="1"/>
        <v>4.0996840283638614E-05</v>
      </c>
      <c r="Q50" s="119">
        <f t="shared" si="7"/>
        <v>0.060588897362297514</v>
      </c>
    </row>
    <row r="51" spans="1:17" ht="12" customHeight="1">
      <c r="A51" s="4">
        <f t="shared" si="3"/>
        <v>35</v>
      </c>
      <c r="B51" s="5">
        <f t="shared" si="0"/>
      </c>
      <c r="C51" s="5">
        <f t="shared" si="4"/>
      </c>
      <c r="D51" s="5">
        <f t="shared" si="5"/>
      </c>
      <c r="E51" s="5">
        <f t="shared" si="6"/>
      </c>
      <c r="F51" s="5">
        <f t="shared" si="1"/>
        <v>1.2494275134061278E-05</v>
      </c>
      <c r="Q51" s="119">
        <f t="shared" si="7"/>
        <v>0.041546672477003915</v>
      </c>
    </row>
    <row r="52" spans="1:17" ht="12" customHeight="1">
      <c r="A52" s="4">
        <f t="shared" si="3"/>
        <v>36</v>
      </c>
      <c r="B52" s="5">
        <f t="shared" si="0"/>
      </c>
      <c r="C52" s="5">
        <f t="shared" si="4"/>
      </c>
      <c r="D52" s="5">
        <f t="shared" si="5"/>
      </c>
      <c r="E52" s="5">
        <f t="shared" si="6"/>
      </c>
      <c r="F52" s="5">
        <f t="shared" si="1"/>
        <v>3.4706319816836845E-06</v>
      </c>
      <c r="Q52" s="119">
        <f t="shared" si="7"/>
        <v>0.025966670298127516</v>
      </c>
    </row>
    <row r="53" spans="1:17" ht="12" customHeight="1">
      <c r="A53" s="4">
        <f t="shared" si="3"/>
        <v>37</v>
      </c>
      <c r="B53" s="5">
        <f t="shared" si="0"/>
      </c>
      <c r="C53" s="5">
        <f t="shared" si="4"/>
      </c>
      <c r="D53" s="5">
        <f t="shared" si="5"/>
      </c>
      <c r="E53" s="5">
        <f t="shared" si="6"/>
      </c>
      <c r="F53" s="5">
        <f t="shared" si="1"/>
        <v>8.754747341184063E-07</v>
      </c>
      <c r="Q53" s="119">
        <f t="shared" si="7"/>
        <v>0.014737839898937202</v>
      </c>
    </row>
    <row r="54" spans="1:17" ht="12" customHeight="1">
      <c r="A54" s="4">
        <f t="shared" si="3"/>
        <v>38</v>
      </c>
      <c r="B54" s="5">
        <f t="shared" si="0"/>
      </c>
      <c r="C54" s="5">
        <f t="shared" si="4"/>
      </c>
      <c r="D54" s="5">
        <f t="shared" si="5"/>
      </c>
      <c r="E54" s="5">
        <f t="shared" si="6"/>
      </c>
      <c r="F54" s="5">
        <f t="shared" si="1"/>
        <v>1.996696762024434E-07</v>
      </c>
      <c r="Q54" s="119">
        <f t="shared" si="7"/>
        <v>0.0075628388955072704</v>
      </c>
    </row>
    <row r="55" spans="1:17" ht="12" customHeight="1">
      <c r="A55" s="4">
        <f t="shared" si="3"/>
        <v>39</v>
      </c>
      <c r="B55" s="5">
        <f t="shared" si="0"/>
      </c>
      <c r="C55" s="5">
        <f t="shared" si="4"/>
      </c>
      <c r="D55" s="5">
        <f t="shared" si="5"/>
      </c>
      <c r="E55" s="5">
        <f t="shared" si="6"/>
      </c>
      <c r="F55" s="5">
        <f t="shared" si="1"/>
        <v>4.095788229793705E-08</v>
      </c>
      <c r="Q55" s="119">
        <f t="shared" si="7"/>
        <v>0.003490541028695654</v>
      </c>
    </row>
    <row r="56" spans="1:17" ht="12" customHeight="1">
      <c r="A56" s="4">
        <f t="shared" si="3"/>
        <v>40</v>
      </c>
      <c r="B56" s="5">
        <f t="shared" si="0"/>
      </c>
      <c r="C56" s="5">
        <f t="shared" si="4"/>
      </c>
      <c r="D56" s="5">
        <f t="shared" si="5"/>
      </c>
      <c r="E56" s="5">
        <f t="shared" si="6"/>
      </c>
      <c r="F56" s="5">
        <f t="shared" si="1"/>
        <v>7.508945087955179E-09</v>
      </c>
      <c r="Q56" s="119">
        <f t="shared" si="7"/>
        <v>0.0014398481743369618</v>
      </c>
    </row>
    <row r="57" spans="1:17" ht="12" customHeight="1">
      <c r="A57" s="4">
        <f t="shared" si="3"/>
        <v>41</v>
      </c>
      <c r="B57" s="5">
        <f t="shared" si="0"/>
      </c>
      <c r="C57" s="5">
        <f t="shared" si="4"/>
      </c>
      <c r="D57" s="5">
        <f t="shared" si="5"/>
      </c>
      <c r="E57" s="5">
        <f t="shared" si="6"/>
      </c>
      <c r="F57" s="5">
        <f t="shared" si="1"/>
        <v>1.2209666809683204E-09</v>
      </c>
      <c r="Q57" s="119">
        <f t="shared" si="7"/>
        <v>0.0005267737223183993</v>
      </c>
    </row>
    <row r="58" spans="1:17" ht="12" customHeight="1">
      <c r="A58" s="4">
        <f t="shared" si="3"/>
        <v>42</v>
      </c>
      <c r="B58" s="5">
        <f t="shared" si="0"/>
      </c>
      <c r="C58" s="5">
        <f t="shared" si="4"/>
      </c>
      <c r="D58" s="5">
        <f t="shared" si="5"/>
      </c>
      <c r="E58" s="5">
        <f t="shared" si="6"/>
      </c>
      <c r="F58" s="5">
        <f t="shared" si="1"/>
        <v>1.744238115669027E-10</v>
      </c>
      <c r="Q58" s="119">
        <f t="shared" si="7"/>
        <v>0.00016932012503091383</v>
      </c>
    </row>
    <row r="59" spans="1:17" ht="12" customHeight="1">
      <c r="A59" s="4">
        <f t="shared" si="3"/>
        <v>43</v>
      </c>
      <c r="B59" s="5">
        <f t="shared" si="0"/>
      </c>
      <c r="C59" s="5">
        <f t="shared" si="4"/>
      </c>
      <c r="D59" s="5">
        <f t="shared" si="5"/>
      </c>
      <c r="E59" s="5">
        <f t="shared" si="6"/>
      </c>
      <c r="F59" s="5">
        <f t="shared" si="1"/>
        <v>2.163396112457706E-11</v>
      </c>
      <c r="Q59" s="119">
        <f t="shared" si="7"/>
        <v>4.725212791560396E-05</v>
      </c>
    </row>
    <row r="60" spans="1:17" ht="12" customHeight="1">
      <c r="A60" s="4">
        <f t="shared" si="3"/>
        <v>44</v>
      </c>
      <c r="B60" s="5">
        <f t="shared" si="0"/>
      </c>
      <c r="C60" s="5">
        <f t="shared" si="4"/>
      </c>
      <c r="D60" s="5">
        <f t="shared" si="5"/>
      </c>
      <c r="E60" s="5">
        <f t="shared" si="6"/>
      </c>
      <c r="F60" s="5">
        <f t="shared" si="1"/>
        <v>2.294511028364232E-12</v>
      </c>
      <c r="Q60" s="119">
        <f t="shared" si="7"/>
        <v>1.1276075979860018E-05</v>
      </c>
    </row>
    <row r="61" spans="1:17" ht="12" customHeight="1">
      <c r="A61" s="4">
        <f t="shared" si="3"/>
        <v>45</v>
      </c>
      <c r="B61" s="5">
        <f t="shared" si="0"/>
      </c>
      <c r="C61" s="5">
        <f t="shared" si="4"/>
      </c>
      <c r="D61" s="5">
        <f t="shared" si="5"/>
      </c>
      <c r="E61" s="5">
        <f t="shared" si="6"/>
      </c>
      <c r="F61" s="5">
        <f t="shared" si="1"/>
        <v>2.0395653585459823E-13</v>
      </c>
      <c r="Q61" s="119">
        <f t="shared" si="7"/>
        <v>2.255215195972008E-06</v>
      </c>
    </row>
    <row r="62" spans="1:17" ht="12" customHeight="1">
      <c r="A62" s="4">
        <f t="shared" si="3"/>
        <v>46</v>
      </c>
      <c r="B62" s="5">
        <f t="shared" si="0"/>
      </c>
      <c r="C62" s="5">
        <f t="shared" si="4"/>
      </c>
      <c r="D62" s="5">
        <f t="shared" si="5"/>
      </c>
      <c r="E62" s="5">
        <f t="shared" si="6"/>
      </c>
      <c r="F62" s="5">
        <f t="shared" si="1"/>
        <v>1.4779459119898408E-14</v>
      </c>
      <c r="Q62" s="119">
        <f t="shared" si="7"/>
        <v>3.6769812977804405E-07</v>
      </c>
    </row>
    <row r="63" spans="1:17" ht="12" customHeight="1">
      <c r="A63" s="4">
        <f t="shared" si="3"/>
        <v>47</v>
      </c>
      <c r="B63" s="5">
        <f t="shared" si="0"/>
      </c>
      <c r="C63" s="5">
        <f t="shared" si="4"/>
      </c>
      <c r="D63" s="5">
        <f t="shared" si="5"/>
      </c>
      <c r="E63" s="5">
        <f t="shared" si="6"/>
      </c>
      <c r="F63" s="5">
        <f t="shared" si="1"/>
        <v>8.385508720509788E-16</v>
      </c>
      <c r="Q63" s="119">
        <f t="shared" si="7"/>
        <v>4.6940186780175924E-08</v>
      </c>
    </row>
    <row r="64" spans="1:17" ht="12" customHeight="1">
      <c r="A64" s="4">
        <f t="shared" si="3"/>
        <v>48</v>
      </c>
      <c r="B64" s="5">
        <f t="shared" si="0"/>
      </c>
      <c r="C64" s="5">
        <f t="shared" si="4"/>
      </c>
      <c r="D64" s="5">
        <f t="shared" si="5"/>
      </c>
      <c r="E64" s="5">
        <f t="shared" si="6"/>
      </c>
      <c r="F64" s="5">
        <f t="shared" si="1"/>
        <v>3.4939619668790754E-17</v>
      </c>
      <c r="Q64" s="119">
        <f t="shared" si="7"/>
        <v>4.400642510641486E-09</v>
      </c>
    </row>
    <row r="65" spans="1:17" ht="12" customHeight="1">
      <c r="A65" s="4">
        <f t="shared" si="3"/>
        <v>49</v>
      </c>
      <c r="B65" s="5">
        <f t="shared" si="0"/>
      </c>
      <c r="C65" s="5">
        <f t="shared" si="4"/>
      </c>
      <c r="D65" s="5">
        <f t="shared" si="5"/>
      </c>
      <c r="E65" s="5">
        <f t="shared" si="6"/>
      </c>
      <c r="F65" s="5">
        <f t="shared" si="1"/>
        <v>9.507379501711759E-19</v>
      </c>
      <c r="Q65" s="119">
        <f t="shared" si="7"/>
        <v>2.6942709248825377E-10</v>
      </c>
    </row>
    <row r="66" spans="1:17" ht="12" customHeight="1">
      <c r="A66" s="4">
        <f t="shared" si="3"/>
        <v>50</v>
      </c>
      <c r="B66" s="5">
        <f t="shared" si="0"/>
      </c>
      <c r="C66" s="5">
        <f t="shared" si="4"/>
      </c>
      <c r="D66" s="5">
        <f t="shared" si="5"/>
      </c>
      <c r="E66" s="5">
        <f t="shared" si="6"/>
      </c>
      <c r="F66" s="5">
        <f t="shared" si="1"/>
        <v>1.2676506002282335E-20</v>
      </c>
      <c r="Q66" s="119">
        <f t="shared" si="7"/>
        <v>8.082812774647628E-12</v>
      </c>
    </row>
    <row r="67" spans="1:17" ht="12" customHeight="1">
      <c r="A67" s="4">
        <f t="shared" si="3"/>
      </c>
      <c r="B67" s="5">
        <f t="shared" si="0"/>
      </c>
      <c r="C67" s="5">
        <f t="shared" si="4"/>
      </c>
      <c r="D67" s="5">
        <f t="shared" si="5"/>
      </c>
      <c r="E67" s="5">
        <f t="shared" si="6"/>
      </c>
      <c r="F67" s="5">
        <f t="shared" si="1"/>
      </c>
      <c r="Q67" s="119">
        <f t="shared" si="7"/>
      </c>
    </row>
    <row r="68" spans="1:17" ht="12" customHeight="1">
      <c r="A68" s="4">
        <f t="shared" si="3"/>
      </c>
      <c r="B68" s="5">
        <f t="shared" si="0"/>
      </c>
      <c r="C68" s="5">
        <f t="shared" si="4"/>
      </c>
      <c r="D68" s="5">
        <f t="shared" si="5"/>
      </c>
      <c r="E68" s="5">
        <f t="shared" si="6"/>
      </c>
      <c r="F68" s="5">
        <f t="shared" si="1"/>
      </c>
      <c r="Q68" s="119">
        <f t="shared" si="7"/>
      </c>
    </row>
    <row r="69" spans="1:17" ht="12" customHeight="1">
      <c r="A69" s="4">
        <f t="shared" si="3"/>
      </c>
      <c r="B69" s="5">
        <f t="shared" si="0"/>
      </c>
      <c r="C69" s="5">
        <f t="shared" si="4"/>
      </c>
      <c r="D69" s="5">
        <f t="shared" si="5"/>
      </c>
      <c r="E69" s="5">
        <f t="shared" si="6"/>
      </c>
      <c r="F69" s="5">
        <f t="shared" si="1"/>
      </c>
      <c r="Q69" s="119">
        <f t="shared" si="7"/>
      </c>
    </row>
    <row r="70" spans="1:17" ht="12" customHeight="1">
      <c r="A70" s="4">
        <f t="shared" si="3"/>
      </c>
      <c r="B70" s="5">
        <f t="shared" si="0"/>
      </c>
      <c r="C70" s="5">
        <f t="shared" si="4"/>
      </c>
      <c r="D70" s="5">
        <f t="shared" si="5"/>
      </c>
      <c r="E70" s="5">
        <f t="shared" si="6"/>
      </c>
      <c r="F70" s="5">
        <f t="shared" si="1"/>
      </c>
      <c r="Q70" s="119">
        <f t="shared" si="7"/>
      </c>
    </row>
    <row r="71" spans="1:17" ht="12" customHeight="1">
      <c r="A71" s="4">
        <f t="shared" si="3"/>
      </c>
      <c r="B71" s="5">
        <f t="shared" si="0"/>
      </c>
      <c r="C71" s="5">
        <f t="shared" si="4"/>
      </c>
      <c r="D71" s="5">
        <f t="shared" si="5"/>
      </c>
      <c r="E71" s="5">
        <f t="shared" si="6"/>
      </c>
      <c r="F71" s="5">
        <f t="shared" si="1"/>
      </c>
      <c r="Q71" s="119">
        <f t="shared" si="7"/>
      </c>
    </row>
    <row r="72" spans="1:17" ht="12" customHeight="1">
      <c r="A72" s="4">
        <f t="shared" si="3"/>
      </c>
      <c r="B72" s="5">
        <f t="shared" si="0"/>
      </c>
      <c r="C72" s="5">
        <f t="shared" si="4"/>
      </c>
      <c r="D72" s="5">
        <f t="shared" si="5"/>
      </c>
      <c r="E72" s="5">
        <f t="shared" si="6"/>
      </c>
      <c r="F72" s="5">
        <f t="shared" si="1"/>
      </c>
      <c r="Q72" s="119">
        <f t="shared" si="7"/>
      </c>
    </row>
    <row r="73" spans="1:17" ht="12" customHeight="1">
      <c r="A73" s="4">
        <f t="shared" si="3"/>
      </c>
      <c r="B73" s="5">
        <f t="shared" si="0"/>
      </c>
      <c r="C73" s="5">
        <f t="shared" si="4"/>
      </c>
      <c r="D73" s="5">
        <f t="shared" si="5"/>
      </c>
      <c r="E73" s="5">
        <f t="shared" si="6"/>
      </c>
      <c r="F73" s="5">
        <f t="shared" si="1"/>
      </c>
      <c r="Q73" s="119">
        <f t="shared" si="7"/>
      </c>
    </row>
    <row r="74" spans="1:17" ht="12" customHeight="1">
      <c r="A74" s="4">
        <f t="shared" si="3"/>
      </c>
      <c r="B74" s="5">
        <f t="shared" si="0"/>
      </c>
      <c r="C74" s="5">
        <f t="shared" si="4"/>
      </c>
      <c r="D74" s="5">
        <f t="shared" si="5"/>
      </c>
      <c r="E74" s="5">
        <f t="shared" si="6"/>
      </c>
      <c r="F74" s="5">
        <f t="shared" si="1"/>
      </c>
      <c r="Q74" s="119">
        <f t="shared" si="7"/>
      </c>
    </row>
    <row r="75" spans="1:17" ht="12" customHeight="1">
      <c r="A75" s="4">
        <f t="shared" si="3"/>
      </c>
      <c r="B75" s="5">
        <f t="shared" si="0"/>
      </c>
      <c r="C75" s="5">
        <f t="shared" si="4"/>
      </c>
      <c r="D75" s="5">
        <f t="shared" si="5"/>
      </c>
      <c r="E75" s="5">
        <f t="shared" si="6"/>
      </c>
      <c r="F75" s="5">
        <f t="shared" si="1"/>
      </c>
      <c r="Q75" s="119">
        <f t="shared" si="7"/>
      </c>
    </row>
    <row r="76" spans="1:17" ht="12" customHeight="1">
      <c r="A76" s="4">
        <f t="shared" si="3"/>
      </c>
      <c r="B76" s="5">
        <f t="shared" si="0"/>
      </c>
      <c r="C76" s="5">
        <f t="shared" si="4"/>
      </c>
      <c r="D76" s="5">
        <f t="shared" si="5"/>
      </c>
      <c r="E76" s="5">
        <f t="shared" si="6"/>
      </c>
      <c r="F76" s="5">
        <f t="shared" si="1"/>
      </c>
      <c r="Q76" s="119">
        <f t="shared" si="7"/>
      </c>
    </row>
    <row r="77" spans="1:17" ht="12" customHeight="1">
      <c r="A77" s="4">
        <f t="shared" si="3"/>
      </c>
      <c r="B77" s="5">
        <f t="shared" si="0"/>
      </c>
      <c r="C77" s="5">
        <f t="shared" si="4"/>
      </c>
      <c r="D77" s="5">
        <f t="shared" si="5"/>
      </c>
      <c r="E77" s="5">
        <f t="shared" si="6"/>
      </c>
      <c r="F77" s="5">
        <f t="shared" si="1"/>
      </c>
      <c r="Q77" s="119">
        <f t="shared" si="7"/>
      </c>
    </row>
    <row r="78" spans="1:17" ht="12" customHeight="1">
      <c r="A78" s="4">
        <f t="shared" si="3"/>
      </c>
      <c r="B78" s="5">
        <f t="shared" si="0"/>
      </c>
      <c r="C78" s="5">
        <f t="shared" si="4"/>
      </c>
      <c r="D78" s="5">
        <f t="shared" si="5"/>
      </c>
      <c r="E78" s="5">
        <f t="shared" si="6"/>
      </c>
      <c r="F78" s="5">
        <f t="shared" si="1"/>
      </c>
      <c r="Q78" s="119">
        <f t="shared" si="7"/>
      </c>
    </row>
    <row r="79" spans="1:17" ht="12" customHeight="1">
      <c r="A79" s="4">
        <f t="shared" si="3"/>
      </c>
      <c r="B79" s="5">
        <f t="shared" si="0"/>
      </c>
      <c r="C79" s="5">
        <f t="shared" si="4"/>
      </c>
      <c r="D79" s="5">
        <f t="shared" si="5"/>
      </c>
      <c r="E79" s="5">
        <f t="shared" si="6"/>
      </c>
      <c r="F79" s="5">
        <f t="shared" si="1"/>
      </c>
      <c r="Q79" s="119">
        <f t="shared" si="7"/>
      </c>
    </row>
    <row r="80" spans="1:17" ht="12" customHeight="1">
      <c r="A80" s="4">
        <f t="shared" si="3"/>
      </c>
      <c r="B80" s="5">
        <f aca="true" t="shared" si="8" ref="B80:B116">IF($A80&lt;&gt;"",IF(ABS($F$8-$A80)&lt;=0.5,BINOMDIST($A80,$E$3,$E$5,FALSE),""),"")</f>
      </c>
      <c r="C80" s="5">
        <f t="shared" si="4"/>
      </c>
      <c r="D80" s="5">
        <f t="shared" si="5"/>
      </c>
      <c r="E80" s="5">
        <f t="shared" si="6"/>
      </c>
      <c r="F80" s="5">
        <f aca="true" t="shared" si="9" ref="F80:F111">IF(AND($A80&lt;&gt;"",E80="",D80="",C80="",B80=""),BINOMDIST($A80,$E$3,$E$5,FALSE),"")</f>
      </c>
      <c r="Q80" s="119">
        <f aca="true" t="shared" si="10" ref="Q80:Q116">IF(A80&lt;&gt;"",BINOMDIST(A80,$E$3,$E$7,FALSE),"")</f>
      </c>
    </row>
    <row r="81" spans="1:17" ht="12" customHeight="1">
      <c r="A81" s="4">
        <f aca="true" t="shared" si="11" ref="A81:A116">IF(A80&lt;$E$3,A80+1,"")</f>
      </c>
      <c r="B81" s="5">
        <f t="shared" si="8"/>
      </c>
      <c r="C81" s="5">
        <f aca="true" t="shared" si="12" ref="C81:C116">IF(AND($A81&lt;=$F$8+1.28*$F$10,B81=""),BINOMDIST($A81,$E$3,$E$5,FALSE),"")</f>
      </c>
      <c r="D81" s="5">
        <f aca="true" t="shared" si="13" ref="D81:D116">IF(AND($A81&lt;=$F$8+1.64*$F$10,C81="",B81=""),BINOMDIST($A81,$E$3,$E$5,FALSE),"")</f>
      </c>
      <c r="E81" s="5">
        <f aca="true" t="shared" si="14" ref="E81:E116">IF(AND($A81&lt;=$F$8+2.33*$F$10,D81="",C81="",B81=""),BINOMDIST($A81,$E$3,$E$5,FALSE),"")</f>
      </c>
      <c r="F81" s="5">
        <f t="shared" si="9"/>
      </c>
      <c r="Q81" s="119">
        <f t="shared" si="10"/>
      </c>
    </row>
    <row r="82" spans="1:17" ht="12" customHeight="1">
      <c r="A82" s="4">
        <f t="shared" si="11"/>
      </c>
      <c r="B82" s="5">
        <f t="shared" si="8"/>
      </c>
      <c r="C82" s="5">
        <f t="shared" si="12"/>
      </c>
      <c r="D82" s="5">
        <f t="shared" si="13"/>
      </c>
      <c r="E82" s="5">
        <f t="shared" si="14"/>
      </c>
      <c r="F82" s="5">
        <f t="shared" si="9"/>
      </c>
      <c r="Q82" s="119">
        <f t="shared" si="10"/>
      </c>
    </row>
    <row r="83" spans="1:17" ht="12" customHeight="1">
      <c r="A83" s="4">
        <f t="shared" si="11"/>
      </c>
      <c r="B83" s="5">
        <f t="shared" si="8"/>
      </c>
      <c r="C83" s="5">
        <f t="shared" si="12"/>
      </c>
      <c r="D83" s="5">
        <f t="shared" si="13"/>
      </c>
      <c r="E83" s="5">
        <f t="shared" si="14"/>
      </c>
      <c r="F83" s="5">
        <f t="shared" si="9"/>
      </c>
      <c r="Q83" s="119">
        <f t="shared" si="10"/>
      </c>
    </row>
    <row r="84" spans="1:17" ht="12" customHeight="1">
      <c r="A84" s="4">
        <f t="shared" si="11"/>
      </c>
      <c r="B84" s="5">
        <f t="shared" si="8"/>
      </c>
      <c r="C84" s="5">
        <f t="shared" si="12"/>
      </c>
      <c r="D84" s="5">
        <f t="shared" si="13"/>
      </c>
      <c r="E84" s="5">
        <f t="shared" si="14"/>
      </c>
      <c r="F84" s="5">
        <f t="shared" si="9"/>
      </c>
      <c r="Q84" s="119">
        <f t="shared" si="10"/>
      </c>
    </row>
    <row r="85" spans="1:17" ht="12" customHeight="1">
      <c r="A85" s="4">
        <f t="shared" si="11"/>
      </c>
      <c r="B85" s="5">
        <f t="shared" si="8"/>
      </c>
      <c r="C85" s="5">
        <f t="shared" si="12"/>
      </c>
      <c r="D85" s="5">
        <f t="shared" si="13"/>
      </c>
      <c r="E85" s="5">
        <f t="shared" si="14"/>
      </c>
      <c r="F85" s="5">
        <f t="shared" si="9"/>
      </c>
      <c r="Q85" s="119">
        <f t="shared" si="10"/>
      </c>
    </row>
    <row r="86" spans="1:17" ht="12" customHeight="1">
      <c r="A86" s="4">
        <f t="shared" si="11"/>
      </c>
      <c r="B86" s="5">
        <f t="shared" si="8"/>
      </c>
      <c r="C86" s="5">
        <f t="shared" si="12"/>
      </c>
      <c r="D86" s="5">
        <f t="shared" si="13"/>
      </c>
      <c r="E86" s="5">
        <f t="shared" si="14"/>
      </c>
      <c r="F86" s="5">
        <f t="shared" si="9"/>
      </c>
      <c r="Q86" s="119">
        <f t="shared" si="10"/>
      </c>
    </row>
    <row r="87" spans="1:17" ht="12" customHeight="1">
      <c r="A87" s="4">
        <f t="shared" si="11"/>
      </c>
      <c r="B87" s="5">
        <f t="shared" si="8"/>
      </c>
      <c r="C87" s="5">
        <f t="shared" si="12"/>
      </c>
      <c r="D87" s="5">
        <f t="shared" si="13"/>
      </c>
      <c r="E87" s="5">
        <f t="shared" si="14"/>
      </c>
      <c r="F87" s="5">
        <f t="shared" si="9"/>
      </c>
      <c r="Q87" s="119">
        <f t="shared" si="10"/>
      </c>
    </row>
    <row r="88" spans="1:17" ht="12" customHeight="1">
      <c r="A88" s="4">
        <f t="shared" si="11"/>
      </c>
      <c r="B88" s="5">
        <f t="shared" si="8"/>
      </c>
      <c r="C88" s="5">
        <f t="shared" si="12"/>
      </c>
      <c r="D88" s="5">
        <f t="shared" si="13"/>
      </c>
      <c r="E88" s="5">
        <f t="shared" si="14"/>
      </c>
      <c r="F88" s="5">
        <f t="shared" si="9"/>
      </c>
      <c r="Q88" s="119">
        <f t="shared" si="10"/>
      </c>
    </row>
    <row r="89" spans="1:17" ht="12" customHeight="1">
      <c r="A89" s="4">
        <f t="shared" si="11"/>
      </c>
      <c r="B89" s="5">
        <f t="shared" si="8"/>
      </c>
      <c r="C89" s="5">
        <f t="shared" si="12"/>
      </c>
      <c r="D89" s="5">
        <f t="shared" si="13"/>
      </c>
      <c r="E89" s="5">
        <f t="shared" si="14"/>
      </c>
      <c r="F89" s="5">
        <f t="shared" si="9"/>
      </c>
      <c r="Q89" s="119">
        <f t="shared" si="10"/>
      </c>
    </row>
    <row r="90" spans="1:17" ht="12" customHeight="1">
      <c r="A90" s="4">
        <f t="shared" si="11"/>
      </c>
      <c r="B90" s="5">
        <f t="shared" si="8"/>
      </c>
      <c r="C90" s="5">
        <f t="shared" si="12"/>
      </c>
      <c r="D90" s="5">
        <f t="shared" si="13"/>
      </c>
      <c r="E90" s="5">
        <f t="shared" si="14"/>
      </c>
      <c r="F90" s="5">
        <f t="shared" si="9"/>
      </c>
      <c r="Q90" s="119">
        <f t="shared" si="10"/>
      </c>
    </row>
    <row r="91" spans="1:17" ht="12" customHeight="1">
      <c r="A91" s="4">
        <f t="shared" si="11"/>
      </c>
      <c r="B91" s="5">
        <f t="shared" si="8"/>
      </c>
      <c r="C91" s="5">
        <f t="shared" si="12"/>
      </c>
      <c r="D91" s="5">
        <f t="shared" si="13"/>
      </c>
      <c r="E91" s="5">
        <f t="shared" si="14"/>
      </c>
      <c r="F91" s="5">
        <f t="shared" si="9"/>
      </c>
      <c r="Q91" s="119">
        <f t="shared" si="10"/>
      </c>
    </row>
    <row r="92" spans="1:17" ht="12" customHeight="1">
      <c r="A92" s="4">
        <f t="shared" si="11"/>
      </c>
      <c r="B92" s="5">
        <f t="shared" si="8"/>
      </c>
      <c r="C92" s="5">
        <f t="shared" si="12"/>
      </c>
      <c r="D92" s="5">
        <f t="shared" si="13"/>
      </c>
      <c r="E92" s="5">
        <f t="shared" si="14"/>
      </c>
      <c r="F92" s="5">
        <f t="shared" si="9"/>
      </c>
      <c r="Q92" s="119">
        <f t="shared" si="10"/>
      </c>
    </row>
    <row r="93" spans="1:17" ht="12" customHeight="1">
      <c r="A93" s="4">
        <f t="shared" si="11"/>
      </c>
      <c r="B93" s="5">
        <f t="shared" si="8"/>
      </c>
      <c r="C93" s="5">
        <f t="shared" si="12"/>
      </c>
      <c r="D93" s="5">
        <f t="shared" si="13"/>
      </c>
      <c r="E93" s="5">
        <f t="shared" si="14"/>
      </c>
      <c r="F93" s="5">
        <f t="shared" si="9"/>
      </c>
      <c r="Q93" s="119">
        <f t="shared" si="10"/>
      </c>
    </row>
    <row r="94" spans="1:17" ht="12" customHeight="1">
      <c r="A94" s="4">
        <f t="shared" si="11"/>
      </c>
      <c r="B94" s="5">
        <f t="shared" si="8"/>
      </c>
      <c r="C94" s="5">
        <f t="shared" si="12"/>
      </c>
      <c r="D94" s="5">
        <f t="shared" si="13"/>
      </c>
      <c r="E94" s="5">
        <f t="shared" si="14"/>
      </c>
      <c r="F94" s="5">
        <f t="shared" si="9"/>
      </c>
      <c r="Q94" s="119">
        <f t="shared" si="10"/>
      </c>
    </row>
    <row r="95" spans="1:17" ht="12" customHeight="1">
      <c r="A95" s="4">
        <f t="shared" si="11"/>
      </c>
      <c r="B95" s="5">
        <f t="shared" si="8"/>
      </c>
      <c r="C95" s="5">
        <f t="shared" si="12"/>
      </c>
      <c r="D95" s="5">
        <f t="shared" si="13"/>
      </c>
      <c r="E95" s="5">
        <f t="shared" si="14"/>
      </c>
      <c r="F95" s="5">
        <f t="shared" si="9"/>
      </c>
      <c r="Q95" s="119">
        <f t="shared" si="10"/>
      </c>
    </row>
    <row r="96" spans="1:17" ht="12" customHeight="1">
      <c r="A96" s="4">
        <f t="shared" si="11"/>
      </c>
      <c r="B96" s="5">
        <f t="shared" si="8"/>
      </c>
      <c r="C96" s="5">
        <f t="shared" si="12"/>
      </c>
      <c r="D96" s="5">
        <f t="shared" si="13"/>
      </c>
      <c r="E96" s="5">
        <f t="shared" si="14"/>
      </c>
      <c r="F96" s="5">
        <f t="shared" si="9"/>
      </c>
      <c r="Q96" s="119">
        <f t="shared" si="10"/>
      </c>
    </row>
    <row r="97" spans="1:17" ht="12" customHeight="1">
      <c r="A97" s="4">
        <f t="shared" si="11"/>
      </c>
      <c r="B97" s="5">
        <f t="shared" si="8"/>
      </c>
      <c r="C97" s="5">
        <f t="shared" si="12"/>
      </c>
      <c r="D97" s="5">
        <f t="shared" si="13"/>
      </c>
      <c r="E97" s="5">
        <f t="shared" si="14"/>
      </c>
      <c r="F97" s="5">
        <f t="shared" si="9"/>
      </c>
      <c r="Q97" s="119">
        <f t="shared" si="10"/>
      </c>
    </row>
    <row r="98" spans="1:17" ht="12" customHeight="1">
      <c r="A98" s="4">
        <f t="shared" si="11"/>
      </c>
      <c r="B98" s="5">
        <f t="shared" si="8"/>
      </c>
      <c r="C98" s="5">
        <f t="shared" si="12"/>
      </c>
      <c r="D98" s="5">
        <f t="shared" si="13"/>
      </c>
      <c r="E98" s="5">
        <f t="shared" si="14"/>
      </c>
      <c r="F98" s="5">
        <f t="shared" si="9"/>
      </c>
      <c r="Q98" s="119">
        <f t="shared" si="10"/>
      </c>
    </row>
    <row r="99" spans="1:17" ht="12" customHeight="1">
      <c r="A99" s="4">
        <f t="shared" si="11"/>
      </c>
      <c r="B99" s="5">
        <f t="shared" si="8"/>
      </c>
      <c r="C99" s="5">
        <f t="shared" si="12"/>
      </c>
      <c r="D99" s="5">
        <f t="shared" si="13"/>
      </c>
      <c r="E99" s="5">
        <f t="shared" si="14"/>
      </c>
      <c r="F99" s="5">
        <f t="shared" si="9"/>
      </c>
      <c r="Q99" s="119">
        <f t="shared" si="10"/>
      </c>
    </row>
    <row r="100" spans="1:17" ht="12" customHeight="1">
      <c r="A100" s="4">
        <f t="shared" si="11"/>
      </c>
      <c r="B100" s="5">
        <f t="shared" si="8"/>
      </c>
      <c r="C100" s="5">
        <f t="shared" si="12"/>
      </c>
      <c r="D100" s="5">
        <f t="shared" si="13"/>
      </c>
      <c r="E100" s="5">
        <f t="shared" si="14"/>
      </c>
      <c r="F100" s="5">
        <f t="shared" si="9"/>
      </c>
      <c r="Q100" s="119">
        <f t="shared" si="10"/>
      </c>
    </row>
    <row r="101" spans="1:17" ht="12" customHeight="1">
      <c r="A101" s="4">
        <f t="shared" si="11"/>
      </c>
      <c r="B101" s="5">
        <f t="shared" si="8"/>
      </c>
      <c r="C101" s="5">
        <f t="shared" si="12"/>
      </c>
      <c r="D101" s="5">
        <f t="shared" si="13"/>
      </c>
      <c r="E101" s="5">
        <f t="shared" si="14"/>
      </c>
      <c r="F101" s="5">
        <f t="shared" si="9"/>
      </c>
      <c r="Q101" s="119">
        <f t="shared" si="10"/>
      </c>
    </row>
    <row r="102" spans="1:17" ht="12" customHeight="1">
      <c r="A102" s="4">
        <f t="shared" si="11"/>
      </c>
      <c r="B102" s="5">
        <f t="shared" si="8"/>
      </c>
      <c r="C102" s="5">
        <f t="shared" si="12"/>
      </c>
      <c r="D102" s="5">
        <f t="shared" si="13"/>
      </c>
      <c r="E102" s="5">
        <f t="shared" si="14"/>
      </c>
      <c r="F102" s="5">
        <f t="shared" si="9"/>
      </c>
      <c r="Q102" s="119">
        <f t="shared" si="10"/>
      </c>
    </row>
    <row r="103" spans="1:17" ht="12" customHeight="1">
      <c r="A103" s="4">
        <f t="shared" si="11"/>
      </c>
      <c r="B103" s="5">
        <f t="shared" si="8"/>
      </c>
      <c r="C103" s="5">
        <f t="shared" si="12"/>
      </c>
      <c r="D103" s="5">
        <f t="shared" si="13"/>
      </c>
      <c r="E103" s="5">
        <f t="shared" si="14"/>
      </c>
      <c r="F103" s="5">
        <f t="shared" si="9"/>
      </c>
      <c r="Q103" s="119">
        <f t="shared" si="10"/>
      </c>
    </row>
    <row r="104" spans="1:17" ht="12" customHeight="1">
      <c r="A104" s="4">
        <f t="shared" si="11"/>
      </c>
      <c r="B104" s="5">
        <f t="shared" si="8"/>
      </c>
      <c r="C104" s="5">
        <f t="shared" si="12"/>
      </c>
      <c r="D104" s="5">
        <f t="shared" si="13"/>
      </c>
      <c r="E104" s="5">
        <f t="shared" si="14"/>
      </c>
      <c r="F104" s="5">
        <f t="shared" si="9"/>
      </c>
      <c r="Q104" s="119">
        <f t="shared" si="10"/>
      </c>
    </row>
    <row r="105" spans="1:17" ht="12" customHeight="1">
      <c r="A105" s="4">
        <f t="shared" si="11"/>
      </c>
      <c r="B105" s="5">
        <f t="shared" si="8"/>
      </c>
      <c r="C105" s="5">
        <f t="shared" si="12"/>
      </c>
      <c r="D105" s="5">
        <f t="shared" si="13"/>
      </c>
      <c r="E105" s="5">
        <f t="shared" si="14"/>
      </c>
      <c r="F105" s="5">
        <f t="shared" si="9"/>
      </c>
      <c r="Q105" s="119">
        <f t="shared" si="10"/>
      </c>
    </row>
    <row r="106" spans="1:17" ht="12" customHeight="1">
      <c r="A106" s="4">
        <f t="shared" si="11"/>
      </c>
      <c r="B106" s="5">
        <f t="shared" si="8"/>
      </c>
      <c r="C106" s="5">
        <f t="shared" si="12"/>
      </c>
      <c r="D106" s="5">
        <f t="shared" si="13"/>
      </c>
      <c r="E106" s="5">
        <f t="shared" si="14"/>
      </c>
      <c r="F106" s="5">
        <f t="shared" si="9"/>
      </c>
      <c r="Q106" s="119">
        <f t="shared" si="10"/>
      </c>
    </row>
    <row r="107" spans="1:17" ht="12" customHeight="1">
      <c r="A107" s="4">
        <f t="shared" si="11"/>
      </c>
      <c r="B107" s="5">
        <f t="shared" si="8"/>
      </c>
      <c r="C107" s="5">
        <f t="shared" si="12"/>
      </c>
      <c r="D107" s="5">
        <f t="shared" si="13"/>
      </c>
      <c r="E107" s="5">
        <f t="shared" si="14"/>
      </c>
      <c r="F107" s="5">
        <f t="shared" si="9"/>
      </c>
      <c r="Q107" s="119">
        <f t="shared" si="10"/>
      </c>
    </row>
    <row r="108" spans="1:17" ht="12" customHeight="1">
      <c r="A108" s="4">
        <f t="shared" si="11"/>
      </c>
      <c r="B108" s="5">
        <f t="shared" si="8"/>
      </c>
      <c r="C108" s="5">
        <f t="shared" si="12"/>
      </c>
      <c r="D108" s="5">
        <f t="shared" si="13"/>
      </c>
      <c r="E108" s="5">
        <f t="shared" si="14"/>
      </c>
      <c r="F108" s="5">
        <f t="shared" si="9"/>
      </c>
      <c r="Q108" s="119">
        <f t="shared" si="10"/>
      </c>
    </row>
    <row r="109" spans="1:17" ht="12" customHeight="1">
      <c r="A109" s="4">
        <f t="shared" si="11"/>
      </c>
      <c r="B109" s="5">
        <f t="shared" si="8"/>
      </c>
      <c r="C109" s="5">
        <f t="shared" si="12"/>
      </c>
      <c r="D109" s="5">
        <f t="shared" si="13"/>
      </c>
      <c r="E109" s="5">
        <f t="shared" si="14"/>
      </c>
      <c r="F109" s="5">
        <f t="shared" si="9"/>
      </c>
      <c r="Q109" s="119">
        <f t="shared" si="10"/>
      </c>
    </row>
    <row r="110" spans="1:17" ht="12" customHeight="1">
      <c r="A110" s="4">
        <f t="shared" si="11"/>
      </c>
      <c r="B110" s="5">
        <f t="shared" si="8"/>
      </c>
      <c r="C110" s="5">
        <f t="shared" si="12"/>
      </c>
      <c r="D110" s="5">
        <f t="shared" si="13"/>
      </c>
      <c r="E110" s="5">
        <f t="shared" si="14"/>
      </c>
      <c r="F110" s="5">
        <f t="shared" si="9"/>
      </c>
      <c r="Q110" s="119">
        <f t="shared" si="10"/>
      </c>
    </row>
    <row r="111" spans="1:17" ht="12" customHeight="1">
      <c r="A111" s="4">
        <f t="shared" si="11"/>
      </c>
      <c r="B111" s="5">
        <f t="shared" si="8"/>
      </c>
      <c r="C111" s="5">
        <f t="shared" si="12"/>
      </c>
      <c r="D111" s="5">
        <f t="shared" si="13"/>
      </c>
      <c r="E111" s="5">
        <f t="shared" si="14"/>
      </c>
      <c r="F111" s="5">
        <f t="shared" si="9"/>
      </c>
      <c r="Q111" s="119">
        <f t="shared" si="10"/>
      </c>
    </row>
    <row r="112" spans="1:17" ht="12" customHeight="1">
      <c r="A112" s="4">
        <f t="shared" si="11"/>
      </c>
      <c r="B112" s="5">
        <f t="shared" si="8"/>
      </c>
      <c r="C112" s="5">
        <f t="shared" si="12"/>
      </c>
      <c r="D112" s="5">
        <f t="shared" si="13"/>
      </c>
      <c r="E112" s="5">
        <f t="shared" si="14"/>
      </c>
      <c r="F112" s="5">
        <f>IF(AND($A112&lt;&gt;"",E112="",D112="",C112="",B112=""),BINOMDIST($A112,$E$3,$E$5,FALSE),"")</f>
      </c>
      <c r="Q112" s="119">
        <f t="shared" si="10"/>
      </c>
    </row>
    <row r="113" spans="1:17" ht="12" customHeight="1">
      <c r="A113" s="4">
        <f t="shared" si="11"/>
      </c>
      <c r="B113" s="5">
        <f t="shared" si="8"/>
      </c>
      <c r="C113" s="5">
        <f t="shared" si="12"/>
      </c>
      <c r="D113" s="5">
        <f t="shared" si="13"/>
      </c>
      <c r="E113" s="5">
        <f t="shared" si="14"/>
      </c>
      <c r="F113" s="5">
        <f>IF(AND($A113&lt;&gt;"",E113="",D113="",C113="",B113=""),BINOMDIST($A113,$E$3,$E$5,FALSE),"")</f>
      </c>
      <c r="Q113" s="119">
        <f t="shared" si="10"/>
      </c>
    </row>
    <row r="114" spans="1:17" ht="12" customHeight="1">
      <c r="A114" s="4">
        <f t="shared" si="11"/>
      </c>
      <c r="B114" s="5">
        <f t="shared" si="8"/>
      </c>
      <c r="C114" s="5">
        <f t="shared" si="12"/>
      </c>
      <c r="D114" s="5">
        <f t="shared" si="13"/>
      </c>
      <c r="E114" s="5">
        <f t="shared" si="14"/>
      </c>
      <c r="F114" s="5">
        <f>IF(AND($A114&lt;&gt;"",E114="",D114="",C114="",B114=""),BINOMDIST($A114,$E$3,$E$5,FALSE),"")</f>
      </c>
      <c r="Q114" s="119">
        <f t="shared" si="10"/>
      </c>
    </row>
    <row r="115" spans="1:17" ht="12" customHeight="1">
      <c r="A115" s="4">
        <f t="shared" si="11"/>
      </c>
      <c r="B115" s="5">
        <f t="shared" si="8"/>
      </c>
      <c r="C115" s="5">
        <f t="shared" si="12"/>
      </c>
      <c r="D115" s="5">
        <f t="shared" si="13"/>
      </c>
      <c r="E115" s="5">
        <f t="shared" si="14"/>
      </c>
      <c r="F115" s="5">
        <f>IF(AND($A115&lt;&gt;"",E115="",D115="",C115="",B115=""),BINOMDIST($A115,$E$3,$E$5,FALSE),"")</f>
      </c>
      <c r="Q115" s="119">
        <f t="shared" si="10"/>
      </c>
    </row>
    <row r="116" spans="1:17" ht="12" customHeight="1">
      <c r="A116" s="4">
        <f t="shared" si="11"/>
      </c>
      <c r="B116" s="5">
        <f t="shared" si="8"/>
      </c>
      <c r="C116" s="5">
        <f t="shared" si="12"/>
      </c>
      <c r="D116" s="5">
        <f t="shared" si="13"/>
      </c>
      <c r="E116" s="5">
        <f t="shared" si="14"/>
      </c>
      <c r="F116" s="5">
        <f>IF(AND($A116&lt;&gt;"",E116="",D116="",C116="",B116=""),BINOMDIST($A116,$E$3,$E$5,FALSE),"")</f>
      </c>
      <c r="Q116" s="119">
        <f t="shared" si="10"/>
      </c>
    </row>
  </sheetData>
  <sheetProtection password="EE66" sheet="1" objects="1" scenarios="1"/>
  <conditionalFormatting sqref="F10">
    <cfRule type="cellIs" priority="1" dxfId="0" operator="lessThanOrEqual" stopIfTrue="1">
      <formula>3</formula>
    </cfRule>
  </conditionalFormatting>
  <printOptions/>
  <pageMargins left="0.56" right="0.38" top="0.22" bottom="0.28" header="0.18" footer="0.2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Binomialverteilung</dc:title>
  <dc:subject>Tabellen und Graphen bis n=100</dc:subject>
  <dc:creator>Helmut Kohorst</dc:creator>
  <cp:keywords/>
  <dc:description/>
  <cp:lastModifiedBy>win98</cp:lastModifiedBy>
  <cp:lastPrinted>2005-03-14T13:51:35Z</cp:lastPrinted>
  <dcterms:created xsi:type="dcterms:W3CDTF">2004-09-30T17:42:17Z</dcterms:created>
  <dcterms:modified xsi:type="dcterms:W3CDTF">2007-11-02T21:13:19Z</dcterms:modified>
  <cp:category/>
  <cp:version/>
  <cp:contentType/>
  <cp:contentStatus/>
</cp:coreProperties>
</file>